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972" activeTab="4"/>
  </bookViews>
  <sheets>
    <sheet name="расшифровка" sheetId="1" r:id="rId1"/>
    <sheet name="2025" sheetId="2" r:id="rId2"/>
    <sheet name="2026" sheetId="3" r:id="rId3"/>
    <sheet name="раздел 1" sheetId="4" r:id="rId4"/>
    <sheet name="раздел 2" sheetId="5" r:id="rId5"/>
    <sheet name="план график" sheetId="6" r:id="rId6"/>
  </sheets>
  <definedNames>
    <definedName name="_xlnm.Print_Area">'расшифровка'!$A$1:$G$49</definedName>
    <definedName name="_xlnm.Print_Area" localSheetId="3">'раздел 1'!$A$1:$G$122</definedName>
    <definedName name="_xlnm.Print_Area" localSheetId="4">'раздел 2'!$A$1:$G$40</definedName>
    <definedName name="_xlnm.Print_Area" localSheetId="0">'расшифровка'!$A$1:$J$49</definedName>
  </definedNames>
  <calcPr fullCalcOnLoad="1"/>
</workbook>
</file>

<file path=xl/sharedStrings.xml><?xml version="1.0" encoding="utf-8"?>
<sst xmlns="http://schemas.openxmlformats.org/spreadsheetml/2006/main" count="607" uniqueCount="309">
  <si>
    <t>Номер счета</t>
  </si>
  <si>
    <t>Наименование учреждения</t>
  </si>
  <si>
    <t>ЦС</t>
  </si>
  <si>
    <t>ВР</t>
  </si>
  <si>
    <t>Текущее изменение</t>
  </si>
  <si>
    <t>0611125000</t>
  </si>
  <si>
    <t>000</t>
  </si>
  <si>
    <t>0610145310</t>
  </si>
  <si>
    <t>0610245310</t>
  </si>
  <si>
    <t>0610345320</t>
  </si>
  <si>
    <t>Итого по ДОУ</t>
  </si>
  <si>
    <t>0621125000</t>
  </si>
  <si>
    <t>0620145310</t>
  </si>
  <si>
    <t>0620245310</t>
  </si>
  <si>
    <t>0620345320</t>
  </si>
  <si>
    <t>0620445400</t>
  </si>
  <si>
    <t>Итого по ОУ</t>
  </si>
  <si>
    <t>0000000000</t>
  </si>
  <si>
    <t xml:space="preserve">Итого по л/с </t>
  </si>
  <si>
    <t>Всего:</t>
  </si>
  <si>
    <t>Главный бухгалтер:</t>
  </si>
  <si>
    <t>0642825000</t>
  </si>
  <si>
    <t xml:space="preserve">Остаток на начало года </t>
  </si>
  <si>
    <t>Итого по л/с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</si>
  <si>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</si>
  <si>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</si>
  <si>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</si>
  <si>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</si>
  <si>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</si>
  <si>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 xml:space="preserve">Остаток средств на начало текущего финансового года </t>
  </si>
  <si>
    <t>0001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</si>
  <si>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</si>
  <si>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</si>
  <si>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</si>
  <si>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</si>
  <si>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</si>
  <si>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</si>
  <si>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1100</t>
  </si>
  <si>
    <t>доходы от собственности, всего</t>
  </si>
  <si>
    <t>1110</t>
  </si>
  <si>
    <t>доходы в виде арендной платы</t>
  </si>
  <si>
    <t>доходы в виде платы за сервитут</t>
  </si>
  <si>
    <t>1120</t>
  </si>
  <si>
    <t>доходы от оказания услуг, выполнение работ, компенсации затрат учреждений, всего</t>
  </si>
  <si>
    <t>1200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</si>
  <si>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</si>
  <si>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1210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</si>
  <si>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</si>
  <si>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</si>
  <si>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1230</t>
  </si>
  <si>
    <t>доходов от иной приносящей доход деятельности</t>
  </si>
  <si>
    <t>1240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</si>
  <si>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</si>
  <si>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</si>
  <si>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</si>
  <si>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</si>
  <si>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в том числе:                                                                                            пожертвования</t>
  </si>
  <si>
    <t>1410</t>
  </si>
  <si>
    <t>гранты</t>
  </si>
  <si>
    <t>1420</t>
  </si>
  <si>
    <t>прочие доходы, всего</t>
  </si>
  <si>
    <t>1500</t>
  </si>
  <si>
    <t>в том числе:                                                                                          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</si>
  <si>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</si>
  <si>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</si>
  <si>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</si>
  <si>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</si>
  <si>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</si>
  <si>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</si>
  <si>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</si>
  <si>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</si>
  <si>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</si>
  <si>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</si>
  <si>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</si>
  <si>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2100</t>
  </si>
  <si>
    <t>на выплаты персоналу, всего</t>
  </si>
  <si>
    <t>в том числе: оплата труда                                                                                                                                  - местный бюджет</t>
  </si>
  <si>
    <t>2110</t>
  </si>
  <si>
    <t>- областной бюджет (педагоги)</t>
  </si>
  <si>
    <t>- областной бюджет (не педагоги)</t>
  </si>
  <si>
    <t>- местный бюджет</t>
  </si>
  <si>
    <t>пособия, компенсации и иные социальные выплаты гражданам, кроме публичных нормативных обязательств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</si>
  <si>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</si>
  <si>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</si>
  <si>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</si>
  <si>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</si>
  <si>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</si>
  <si>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</si>
  <si>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</si>
  <si>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в том числе: на выплаты по оплате труда                                                                                                                        - местный бюджет</t>
  </si>
  <si>
    <t>2141</t>
  </si>
  <si>
    <t>социальные и иные выплаты населению, всего</t>
  </si>
  <si>
    <t>2200</t>
  </si>
  <si>
    <t>2210</t>
  </si>
  <si>
    <t>социальные выплаты гражданам, кроме публичных нормативных социальных выплат</t>
  </si>
  <si>
    <t>из них: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</si>
  <si>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</si>
  <si>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</si>
  <si>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</si>
  <si>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социальное обеспечение детей-сирот и детей, оставшихся без попечения родителей</t>
  </si>
  <si>
    <t>2230</t>
  </si>
  <si>
    <t>уплата налогов, сборов и иных платежей, всего</t>
  </si>
  <si>
    <t>2300</t>
  </si>
  <si>
    <t>налог на имущество организаций и земельный налог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</si>
  <si>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</si>
  <si>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</si>
  <si>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</si>
  <si>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</si>
  <si>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</si>
  <si>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безвозмездные перечисления организациям и физическим лицам, всего</t>
  </si>
  <si>
    <t>2400</t>
  </si>
  <si>
    <t>2410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</si>
  <si>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</si>
  <si>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</si>
  <si>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</si>
  <si>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</si>
  <si>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</si>
  <si>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 xml:space="preserve">расходы на закупку товаров, работ, услуг, всего </t>
  </si>
  <si>
    <t>2600</t>
  </si>
  <si>
    <t>2610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</si>
  <si>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</si>
  <si>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</si>
  <si>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2620</t>
  </si>
  <si>
    <t>закупку товаров, работ, услуг в целях капитального ремонта муниципального имущества</t>
  </si>
  <si>
    <t>2630</t>
  </si>
  <si>
    <t>прочую закупку товаров, работ и услуг, всего</t>
  </si>
  <si>
    <t>2640</t>
  </si>
  <si>
    <t>- коммунальные услуги</t>
  </si>
  <si>
    <t>- приобретение основных средств</t>
  </si>
  <si>
    <t>капитальные вложения в объекты муниципальной собственности, всего</t>
  </si>
  <si>
    <t>2650</t>
  </si>
  <si>
    <t>2651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</si>
  <si>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</si>
  <si>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</si>
  <si>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2652</t>
  </si>
  <si>
    <t xml:space="preserve">Выплаты, уменьшающие доход, всего </t>
  </si>
  <si>
    <t>3000</t>
  </si>
  <si>
    <t>3010</t>
  </si>
  <si>
    <t xml:space="preserve">налог на прибыль </t>
  </si>
  <si>
    <t xml:space="preserve">налог на добавленную стоимость </t>
  </si>
  <si>
    <t>3020</t>
  </si>
  <si>
    <t xml:space="preserve">прочие налоги, уменьшающие доход </t>
  </si>
  <si>
    <t>3030</t>
  </si>
  <si>
    <t xml:space="preserve">Прочие выплаты, всего </t>
  </si>
  <si>
    <t>4000</t>
  </si>
  <si>
    <t>4010</t>
  </si>
  <si>
    <t>возврат в бюджет средств субсидии</t>
  </si>
  <si>
    <t xml:space="preserve">Раздел 2. Сведения по выплатам на закупки товаров, работ, услуг 
</t>
  </si>
  <si>
    <t>Номер строки</t>
  </si>
  <si>
    <t>Коды строк</t>
  </si>
  <si>
    <t>Год начала закупки</t>
  </si>
  <si>
    <t>Сумма</t>
  </si>
  <si>
    <t>1.</t>
  </si>
  <si>
    <t>Выплаты на закупку товаров, работ, услуг, всего:</t>
  </si>
  <si>
    <t>26000</t>
  </si>
  <si>
    <t>1.1.</t>
  </si>
  <si>
    <t>26100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</si>
  <si>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</si>
  <si>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>1.2.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</si>
  <si>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</si>
  <si>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>26200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</si>
  <si>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</si>
  <si>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</si>
  <si>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>26300</t>
  </si>
  <si>
    <t>1.4.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</si>
  <si>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</si>
  <si>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>26400</t>
  </si>
  <si>
    <t>1.4.1.</t>
  </si>
  <si>
    <t>26410</t>
  </si>
  <si>
    <t>за счет субсидий, предоставляемых на финансовое обеспечение выполнения муниципального задания</t>
  </si>
  <si>
    <t>1.4.1.1.</t>
  </si>
  <si>
    <t>26411</t>
  </si>
  <si>
    <t>в соответствии с Федеральным законом от 5 апреля 2013 года № 44-ФЗ</t>
  </si>
  <si>
    <t>1.4.1.2.</t>
  </si>
  <si>
    <t xml:space="preserve">в соответствии с Федеральным законом от 18 июля 2011 года № 223-ФЗ 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</si>
  <si>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</si>
  <si>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</si>
  <si>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</si>
  <si>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</si>
  <si>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</si>
  <si>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</si>
  <si>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</si>
  <si>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в соответствии с Федеральным законом от 18 июля 2011 года № 223-ФЗ</t>
  </si>
  <si>
    <t>26422</t>
  </si>
  <si>
    <t>1.4.3.</t>
  </si>
  <si>
    <t xml:space="preserve">за счет субсидий, предоставляемых на осуществление капитальных вложений 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</si>
  <si>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</si>
  <si>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</si>
  <si>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</si>
  <si>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</si>
  <si>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</si>
  <si>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</si>
  <si>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</si>
  <si>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26452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</si>
  <si>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</si>
  <si>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</si>
  <si>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>26500</t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</si>
  <si>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</si>
  <si>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</si>
  <si>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</si>
  <si>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</si>
  <si>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26600</t>
  </si>
  <si>
    <t>26610</t>
  </si>
  <si>
    <t xml:space="preserve">Директор </t>
  </si>
  <si>
    <t>_________</t>
  </si>
  <si>
    <t>(Руководитель муниципального учреждения)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</si>
  <si>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</si>
  <si>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</si>
  <si>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</si>
  <si>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</si>
  <si>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</si>
  <si>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_____________</t>
  </si>
  <si>
    <t>(должность)</t>
  </si>
  <si>
    <t>(фамилия, инициалы)</t>
  </si>
  <si>
    <t>(телефон)</t>
  </si>
  <si>
    <t xml:space="preserve"> -федеральный бюджет</t>
  </si>
  <si>
    <t>из них 10,1: (064Е125000)</t>
  </si>
  <si>
    <t>26421.1</t>
  </si>
  <si>
    <t>э/энергия</t>
  </si>
  <si>
    <t>охрана</t>
  </si>
  <si>
    <t>п.5</t>
  </si>
  <si>
    <t>п.4</t>
  </si>
  <si>
    <t>всего</t>
  </si>
  <si>
    <t>на 01.01.2022</t>
  </si>
  <si>
    <t>сумма</t>
  </si>
  <si>
    <t>цена</t>
  </si>
  <si>
    <t>квт</t>
  </si>
  <si>
    <t>д/сад</t>
  </si>
  <si>
    <t>школа</t>
  </si>
  <si>
    <t>Cумма доходов на 2024 г. (руб.)</t>
  </si>
  <si>
    <t>Cумма расходов на 2024 г. (руб.)</t>
  </si>
  <si>
    <t>только по ст244</t>
  </si>
  <si>
    <t>2023 год</t>
  </si>
  <si>
    <t>2024 год</t>
  </si>
  <si>
    <t>мк</t>
  </si>
  <si>
    <t>аукцион</t>
  </si>
  <si>
    <t>дрова</t>
  </si>
  <si>
    <t>договор до 600 тр</t>
  </si>
  <si>
    <t>0630145600</t>
  </si>
  <si>
    <t>0631125000</t>
  </si>
  <si>
    <t>АУКЦИОН</t>
  </si>
  <si>
    <t>продукты</t>
  </si>
  <si>
    <t>ОТТОПЛЕНИЕ</t>
  </si>
  <si>
    <t>остаток п.5</t>
  </si>
  <si>
    <t>- советник (фед.бюджет)</t>
  </si>
  <si>
    <t>аук</t>
  </si>
  <si>
    <t>кред э</t>
  </si>
  <si>
    <t>фед ост</t>
  </si>
  <si>
    <t>кред пот</t>
  </si>
  <si>
    <t>кред бер</t>
  </si>
  <si>
    <t>Расшифровка к плану финансово-хозяйственной деятельности  на                 2025 год</t>
  </si>
  <si>
    <t>Cумма доходов на 2025 г. (руб.)</t>
  </si>
  <si>
    <t>Cумма расходов на 2025 г. (руб.)</t>
  </si>
  <si>
    <t>КАП.РЕМОНТ</t>
  </si>
  <si>
    <t>П.5</t>
  </si>
  <si>
    <t>2025 год</t>
  </si>
  <si>
    <t>111</t>
  </si>
  <si>
    <t>119</t>
  </si>
  <si>
    <t>244</t>
  </si>
  <si>
    <t>247</t>
  </si>
  <si>
    <t>851</t>
  </si>
  <si>
    <t>внебюджет</t>
  </si>
  <si>
    <t>Бухгалтер</t>
  </si>
  <si>
    <t xml:space="preserve"> </t>
  </si>
  <si>
    <t>Гд.бухгалтер:</t>
  </si>
  <si>
    <t>-внебюджетная деятельность лол</t>
  </si>
  <si>
    <t>С.В. Шадрина</t>
  </si>
  <si>
    <t xml:space="preserve">Расшифровка к плану финансово-хозяйственной деятельности  на                 2024 года             </t>
  </si>
  <si>
    <t>Расшифровка к плану финансово-хозяйственной деятельности  на                 2026 год</t>
  </si>
  <si>
    <t>Cумма доходов на 2026 г. (руб.)</t>
  </si>
  <si>
    <t>Cумма расходов на 2026 г. (руб.)</t>
  </si>
  <si>
    <r>
      <t>на 20</t>
    </r>
    <r>
      <rPr>
        <b/>
        <sz val="12"/>
        <color indexed="8"/>
        <rFont val="Times New Roman"/>
        <family val="1"/>
      </rPr>
      <t xml:space="preserve">24 </t>
    </r>
    <r>
      <rPr>
        <sz val="12"/>
        <color indexed="8"/>
        <rFont val="Times New Roman"/>
        <family val="1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</si>
  <si>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</rPr>
      <t>25</t>
    </r>
    <r>
      <rPr>
        <sz val="12"/>
        <color indexed="8"/>
        <rFont val="Times New Roman"/>
        <family val="1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</si>
  <si>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</rPr>
      <t>26</t>
    </r>
    <r>
      <rPr>
        <sz val="12"/>
        <color indexed="8"/>
        <rFont val="Times New Roman"/>
        <family val="1"/>
      </rPr>
      <t xml:space="preserve"> г. (второй год планового периода)</t>
    </r>
  </si>
  <si>
    <t>целевые субсидии</t>
  </si>
  <si>
    <t xml:space="preserve"> 0610145110 </t>
  </si>
  <si>
    <t xml:space="preserve"> 0610245110 </t>
  </si>
  <si>
    <t xml:space="preserve"> 0611125000 </t>
  </si>
  <si>
    <t xml:space="preserve"> 0620145110 </t>
  </si>
  <si>
    <t xml:space="preserve"> 0620245110 </t>
  </si>
  <si>
    <t xml:space="preserve"> 0621125000 </t>
  </si>
  <si>
    <t xml:space="preserve"> 065EB51790 </t>
  </si>
  <si>
    <t xml:space="preserve"> 0000000000 </t>
  </si>
  <si>
    <t xml:space="preserve"> 06205L3030 </t>
  </si>
  <si>
    <t xml:space="preserve"> 0610245110  </t>
  </si>
  <si>
    <t xml:space="preserve"> 0620145310  </t>
  </si>
  <si>
    <t xml:space="preserve"> 0621125000  </t>
  </si>
  <si>
    <t xml:space="preserve"> 0620245310  </t>
  </si>
  <si>
    <t xml:space="preserve">0000000000 </t>
  </si>
  <si>
    <t xml:space="preserve"> 065EB51790  </t>
  </si>
  <si>
    <t xml:space="preserve"> 06205L3030  </t>
  </si>
  <si>
    <t xml:space="preserve">  0621125000  </t>
  </si>
  <si>
    <t xml:space="preserve">  0000000000  </t>
  </si>
  <si>
    <t xml:space="preserve">  0620445400 </t>
  </si>
  <si>
    <t xml:space="preserve">  0642825000  </t>
  </si>
  <si>
    <t xml:space="preserve">  0620345120  </t>
  </si>
  <si>
    <t xml:space="preserve">  0611125000 </t>
  </si>
  <si>
    <t xml:space="preserve">  0610345120  </t>
  </si>
  <si>
    <t>МАОУ "Азигуловская средняя общеобразовательная школа"</t>
  </si>
  <si>
    <t>064Е125000</t>
  </si>
  <si>
    <t>Р.М.Валиев</t>
  </si>
  <si>
    <t>на 2024 г. текущий финансовый год</t>
  </si>
  <si>
    <t>на 2025 г. первый год планового периода</t>
  </si>
  <si>
    <t>на 2026г. второй год планового периода</t>
  </si>
  <si>
    <t>ч</t>
  </si>
  <si>
    <t>06205L3030</t>
  </si>
  <si>
    <t>06215L3040</t>
  </si>
  <si>
    <t>340</t>
  </si>
  <si>
    <t>065EB51790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</si>
</sst>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_ ;[Red]\-#,##0.00\ "/>
  </numFmts>
  <fonts count="59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94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3FD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3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1" fillId="0" borderId="0">
      <alignment/>
      <protection/>
    </xf>
    <xf numFmtId="169" fontId="0" fillId="0" borderId="0" applyFill="0" applyBorder="0" applyAlignment="0" applyProtection="0"/>
    <xf numFmtId="0" fontId="51" fillId="3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33" applyFont="1">
      <alignment/>
      <protection/>
    </xf>
    <xf numFmtId="49" fontId="2" fillId="0" borderId="0" xfId="33" applyNumberFormat="1" applyFont="1">
      <alignment/>
      <protection/>
    </xf>
    <xf numFmtId="0" fontId="4" fillId="30" borderId="10" xfId="54" applyFont="1" applyFill="1" applyBorder="1" applyAlignment="1">
      <alignment horizontal="center" vertical="center" wrapText="1"/>
      <protection/>
    </xf>
    <xf numFmtId="49" fontId="4" fillId="30" borderId="10" xfId="54" applyNumberFormat="1" applyFont="1" applyFill="1" applyBorder="1" applyAlignment="1">
      <alignment horizontal="center" vertical="center" wrapText="1"/>
      <protection/>
    </xf>
    <xf numFmtId="0" fontId="5" fillId="0" borderId="0" xfId="33" applyFont="1">
      <alignment/>
      <protection/>
    </xf>
    <xf numFmtId="4" fontId="5" fillId="0" borderId="0" xfId="33" applyNumberFormat="1" applyFont="1">
      <alignment/>
      <protection/>
    </xf>
    <xf numFmtId="4" fontId="2" fillId="0" borderId="0" xfId="33" applyNumberFormat="1" applyFont="1">
      <alignment/>
      <protection/>
    </xf>
    <xf numFmtId="0" fontId="1" fillId="0" borderId="0" xfId="33">
      <alignment/>
      <protection/>
    </xf>
    <xf numFmtId="49" fontId="2" fillId="34" borderId="11" xfId="33" applyNumberFormat="1" applyFont="1" applyFill="1" applyBorder="1">
      <alignment/>
      <protection/>
    </xf>
    <xf numFmtId="4" fontId="2" fillId="34" borderId="11" xfId="33" applyNumberFormat="1" applyFont="1" applyFill="1" applyBorder="1">
      <alignment/>
      <protection/>
    </xf>
    <xf numFmtId="49" fontId="2" fillId="34" borderId="12" xfId="33" applyNumberFormat="1" applyFont="1" applyFill="1" applyBorder="1">
      <alignment/>
      <protection/>
    </xf>
    <xf numFmtId="49" fontId="2" fillId="34" borderId="13" xfId="33" applyNumberFormat="1" applyFont="1" applyFill="1" applyBorder="1">
      <alignment/>
      <protection/>
    </xf>
    <xf numFmtId="4" fontId="2" fillId="34" borderId="13" xfId="33" applyNumberFormat="1" applyFont="1" applyFill="1" applyBorder="1">
      <alignment/>
      <protection/>
    </xf>
    <xf numFmtId="0" fontId="5" fillId="35" borderId="14" xfId="33" applyFont="1" applyFill="1" applyBorder="1">
      <alignment/>
      <protection/>
    </xf>
    <xf numFmtId="0" fontId="5" fillId="35" borderId="15" xfId="33" applyFont="1" applyFill="1" applyBorder="1">
      <alignment/>
      <protection/>
    </xf>
    <xf numFmtId="49" fontId="5" fillId="35" borderId="15" xfId="33" applyNumberFormat="1" applyFont="1" applyFill="1" applyBorder="1">
      <alignment/>
      <protection/>
    </xf>
    <xf numFmtId="4" fontId="5" fillId="35" borderId="15" xfId="33" applyNumberFormat="1" applyFont="1" applyFill="1" applyBorder="1">
      <alignment/>
      <protection/>
    </xf>
    <xf numFmtId="4" fontId="5" fillId="35" borderId="16" xfId="33" applyNumberFormat="1" applyFont="1" applyFill="1" applyBorder="1">
      <alignment/>
      <protection/>
    </xf>
    <xf numFmtId="2" fontId="5" fillId="35" borderId="15" xfId="33" applyNumberFormat="1" applyFont="1" applyFill="1" applyBorder="1">
      <alignment/>
      <protection/>
    </xf>
    <xf numFmtId="0" fontId="5" fillId="36" borderId="17" xfId="33" applyFont="1" applyFill="1" applyBorder="1">
      <alignment/>
      <protection/>
    </xf>
    <xf numFmtId="49" fontId="5" fillId="36" borderId="17" xfId="33" applyNumberFormat="1" applyFont="1" applyFill="1" applyBorder="1">
      <alignment/>
      <protection/>
    </xf>
    <xf numFmtId="4" fontId="5" fillId="36" borderId="17" xfId="33" applyNumberFormat="1" applyFont="1" applyFill="1" applyBorder="1">
      <alignment/>
      <protection/>
    </xf>
    <xf numFmtId="0" fontId="5" fillId="37" borderId="14" xfId="33" applyFont="1" applyFill="1" applyBorder="1">
      <alignment/>
      <protection/>
    </xf>
    <xf numFmtId="4" fontId="2" fillId="0" borderId="13" xfId="33" applyNumberFormat="1" applyFont="1" applyBorder="1">
      <alignment/>
      <protection/>
    </xf>
    <xf numFmtId="49" fontId="2" fillId="34" borderId="18" xfId="33" applyNumberFormat="1" applyFont="1" applyFill="1" applyBorder="1">
      <alignment/>
      <protection/>
    </xf>
    <xf numFmtId="4" fontId="2" fillId="34" borderId="18" xfId="33" applyNumberFormat="1" applyFont="1" applyFill="1" applyBorder="1">
      <alignment/>
      <protection/>
    </xf>
    <xf numFmtId="49" fontId="2" fillId="0" borderId="19" xfId="33" applyNumberFormat="1" applyFont="1" applyBorder="1">
      <alignment/>
      <protection/>
    </xf>
    <xf numFmtId="4" fontId="2" fillId="0" borderId="19" xfId="33" applyNumberFormat="1" applyFont="1" applyBorder="1">
      <alignment/>
      <protection/>
    </xf>
    <xf numFmtId="0" fontId="5" fillId="37" borderId="15" xfId="33" applyFont="1" applyFill="1" applyBorder="1" applyAlignment="1">
      <alignment horizontal="center"/>
      <protection/>
    </xf>
    <xf numFmtId="0" fontId="5" fillId="35" borderId="20" xfId="33" applyFont="1" applyFill="1" applyBorder="1" applyAlignment="1">
      <alignment horizontal="center"/>
      <protection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wrapText="1"/>
    </xf>
    <xf numFmtId="49" fontId="52" fillId="0" borderId="13" xfId="0" applyNumberFormat="1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0" fontId="53" fillId="38" borderId="13" xfId="0" applyFont="1" applyFill="1" applyBorder="1" applyAlignment="1">
      <alignment wrapText="1"/>
    </xf>
    <xf numFmtId="49" fontId="53" fillId="38" borderId="13" xfId="0" applyNumberFormat="1" applyFont="1" applyFill="1" applyBorder="1" applyAlignment="1">
      <alignment horizontal="center" wrapText="1"/>
    </xf>
    <xf numFmtId="0" fontId="53" fillId="38" borderId="13" xfId="0" applyFont="1" applyFill="1" applyBorder="1" applyAlignment="1">
      <alignment horizontal="center" wrapText="1"/>
    </xf>
    <xf numFmtId="49" fontId="54" fillId="38" borderId="13" xfId="0" applyNumberFormat="1" applyFont="1" applyFill="1" applyBorder="1" applyAlignment="1">
      <alignment horizontal="center" wrapText="1"/>
    </xf>
    <xf numFmtId="4" fontId="53" fillId="38" borderId="13" xfId="0" applyNumberFormat="1" applyFont="1" applyFill="1" applyBorder="1" applyAlignment="1">
      <alignment horizontal="center" wrapText="1"/>
    </xf>
    <xf numFmtId="49" fontId="55" fillId="0" borderId="13" xfId="0" applyNumberFormat="1" applyFont="1" applyBorder="1" applyAlignment="1">
      <alignment horizontal="center" wrapText="1"/>
    </xf>
    <xf numFmtId="0" fontId="53" fillId="6" borderId="13" xfId="0" applyFont="1" applyFill="1" applyBorder="1" applyAlignment="1">
      <alignment horizontal="right" wrapText="1"/>
    </xf>
    <xf numFmtId="49" fontId="53" fillId="6" borderId="13" xfId="0" applyNumberFormat="1" applyFont="1" applyFill="1" applyBorder="1" applyAlignment="1">
      <alignment horizontal="center" wrapText="1"/>
    </xf>
    <xf numFmtId="0" fontId="53" fillId="6" borderId="13" xfId="0" applyFont="1" applyFill="1" applyBorder="1" applyAlignment="1">
      <alignment horizontal="center" wrapText="1"/>
    </xf>
    <xf numFmtId="4" fontId="53" fillId="6" borderId="13" xfId="0" applyNumberFormat="1" applyFont="1" applyFill="1" applyBorder="1" applyAlignment="1">
      <alignment horizontal="center" wrapText="1"/>
    </xf>
    <xf numFmtId="49" fontId="52" fillId="6" borderId="13" xfId="0" applyNumberFormat="1" applyFont="1" applyFill="1" applyBorder="1" applyAlignment="1">
      <alignment horizontal="center" wrapText="1"/>
    </xf>
    <xf numFmtId="0" fontId="52" fillId="6" borderId="13" xfId="0" applyFont="1" applyFill="1" applyBorder="1" applyAlignment="1">
      <alignment horizontal="center" wrapText="1"/>
    </xf>
    <xf numFmtId="49" fontId="55" fillId="6" borderId="13" xfId="0" applyNumberFormat="1" applyFont="1" applyFill="1" applyBorder="1" applyAlignment="1">
      <alignment horizontal="center" wrapText="1"/>
    </xf>
    <xf numFmtId="4" fontId="52" fillId="6" borderId="13" xfId="0" applyNumberFormat="1" applyFont="1" applyFill="1" applyBorder="1" applyAlignment="1">
      <alignment horizontal="center" wrapText="1"/>
    </xf>
    <xf numFmtId="0" fontId="56" fillId="0" borderId="13" xfId="0" applyFont="1" applyBorder="1" applyAlignment="1">
      <alignment wrapText="1"/>
    </xf>
    <xf numFmtId="0" fontId="57" fillId="38" borderId="13" xfId="0" applyFont="1" applyFill="1" applyBorder="1" applyAlignment="1">
      <alignment wrapText="1"/>
    </xf>
    <xf numFmtId="0" fontId="57" fillId="3" borderId="19" xfId="0" applyFont="1" applyFill="1" applyBorder="1" applyAlignment="1">
      <alignment wrapText="1"/>
    </xf>
    <xf numFmtId="49" fontId="52" fillId="3" borderId="19" xfId="0" applyNumberFormat="1" applyFont="1" applyFill="1" applyBorder="1" applyAlignment="1">
      <alignment horizontal="center" wrapText="1"/>
    </xf>
    <xf numFmtId="0" fontId="52" fillId="3" borderId="19" xfId="0" applyFont="1" applyFill="1" applyBorder="1" applyAlignment="1">
      <alignment horizontal="center" wrapText="1"/>
    </xf>
    <xf numFmtId="49" fontId="55" fillId="3" borderId="19" xfId="0" applyNumberFormat="1" applyFont="1" applyFill="1" applyBorder="1" applyAlignment="1">
      <alignment horizontal="center" wrapText="1"/>
    </xf>
    <xf numFmtId="4" fontId="52" fillId="3" borderId="19" xfId="0" applyNumberFormat="1" applyFont="1" applyFill="1" applyBorder="1" applyAlignment="1">
      <alignment horizontal="center" wrapText="1"/>
    </xf>
    <xf numFmtId="0" fontId="56" fillId="3" borderId="21" xfId="0" applyFont="1" applyFill="1" applyBorder="1" applyAlignment="1">
      <alignment wrapText="1"/>
    </xf>
    <xf numFmtId="49" fontId="52" fillId="3" borderId="22" xfId="0" applyNumberFormat="1" applyFont="1" applyFill="1" applyBorder="1" applyAlignment="1">
      <alignment horizontal="center" wrapText="1"/>
    </xf>
    <xf numFmtId="0" fontId="52" fillId="3" borderId="22" xfId="0" applyFont="1" applyFill="1" applyBorder="1" applyAlignment="1">
      <alignment horizontal="center" wrapText="1"/>
    </xf>
    <xf numFmtId="49" fontId="55" fillId="3" borderId="22" xfId="0" applyNumberFormat="1" applyFont="1" applyFill="1" applyBorder="1" applyAlignment="1">
      <alignment horizontal="center" wrapText="1"/>
    </xf>
    <xf numFmtId="4" fontId="53" fillId="3" borderId="22" xfId="0" applyNumberFormat="1" applyFont="1" applyFill="1" applyBorder="1" applyAlignment="1">
      <alignment horizontal="center" wrapText="1"/>
    </xf>
    <xf numFmtId="49" fontId="56" fillId="0" borderId="23" xfId="0" applyNumberFormat="1" applyFont="1" applyBorder="1" applyAlignment="1">
      <alignment wrapText="1"/>
    </xf>
    <xf numFmtId="49" fontId="52" fillId="0" borderId="18" xfId="0" applyNumberFormat="1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49" fontId="55" fillId="0" borderId="18" xfId="0" applyNumberFormat="1" applyFont="1" applyBorder="1" applyAlignment="1">
      <alignment horizontal="center" wrapText="1"/>
    </xf>
    <xf numFmtId="4" fontId="52" fillId="34" borderId="25" xfId="0" applyNumberFormat="1" applyFont="1" applyFill="1" applyBorder="1" applyAlignment="1">
      <alignment horizontal="center" wrapText="1"/>
    </xf>
    <xf numFmtId="4" fontId="52" fillId="34" borderId="18" xfId="0" applyNumberFormat="1" applyFont="1" applyFill="1" applyBorder="1" applyAlignment="1">
      <alignment horizontal="center" wrapText="1"/>
    </xf>
    <xf numFmtId="4" fontId="52" fillId="34" borderId="26" xfId="0" applyNumberFormat="1" applyFont="1" applyFill="1" applyBorder="1" applyAlignment="1">
      <alignment horizontal="center" wrapText="1"/>
    </xf>
    <xf numFmtId="49" fontId="56" fillId="0" borderId="27" xfId="0" applyNumberFormat="1" applyFont="1" applyBorder="1" applyAlignment="1">
      <alignment wrapText="1"/>
    </xf>
    <xf numFmtId="0" fontId="52" fillId="0" borderId="28" xfId="0" applyFont="1" applyBorder="1" applyAlignment="1">
      <alignment horizontal="center" wrapText="1"/>
    </xf>
    <xf numFmtId="4" fontId="52" fillId="34" borderId="29" xfId="0" applyNumberFormat="1" applyFont="1" applyFill="1" applyBorder="1" applyAlignment="1">
      <alignment horizontal="center" wrapText="1"/>
    </xf>
    <xf numFmtId="4" fontId="52" fillId="34" borderId="13" xfId="0" applyNumberFormat="1" applyFont="1" applyFill="1" applyBorder="1" applyAlignment="1">
      <alignment horizontal="center" wrapText="1"/>
    </xf>
    <xf numFmtId="4" fontId="52" fillId="34" borderId="30" xfId="0" applyNumberFormat="1" applyFont="1" applyFill="1" applyBorder="1" applyAlignment="1">
      <alignment horizontal="center" wrapText="1"/>
    </xf>
    <xf numFmtId="49" fontId="56" fillId="0" borderId="31" xfId="0" applyNumberFormat="1" applyFont="1" applyBorder="1" applyAlignment="1">
      <alignment wrapText="1"/>
    </xf>
    <xf numFmtId="49" fontId="52" fillId="0" borderId="19" xfId="0" applyNumberFormat="1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4" fontId="52" fillId="34" borderId="33" xfId="0" applyNumberFormat="1" applyFont="1" applyFill="1" applyBorder="1" applyAlignment="1">
      <alignment horizontal="center" wrapText="1"/>
    </xf>
    <xf numFmtId="4" fontId="52" fillId="34" borderId="19" xfId="0" applyNumberFormat="1" applyFont="1" applyFill="1" applyBorder="1" applyAlignment="1">
      <alignment horizontal="center" wrapText="1"/>
    </xf>
    <xf numFmtId="4" fontId="52" fillId="34" borderId="34" xfId="0" applyNumberFormat="1" applyFont="1" applyFill="1" applyBorder="1" applyAlignment="1">
      <alignment horizontal="center" wrapText="1"/>
    </xf>
    <xf numFmtId="49" fontId="56" fillId="0" borderId="13" xfId="0" applyNumberFormat="1" applyFont="1" applyBorder="1" applyAlignment="1">
      <alignment wrapText="1"/>
    </xf>
    <xf numFmtId="49" fontId="56" fillId="0" borderId="18" xfId="0" applyNumberFormat="1" applyFont="1" applyBorder="1" applyAlignment="1">
      <alignment wrapText="1"/>
    </xf>
    <xf numFmtId="4" fontId="52" fillId="0" borderId="25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49" fontId="55" fillId="0" borderId="19" xfId="0" applyNumberFormat="1" applyFont="1" applyBorder="1" applyAlignment="1">
      <alignment horizontal="center" wrapText="1"/>
    </xf>
    <xf numFmtId="4" fontId="52" fillId="0" borderId="19" xfId="0" applyNumberFormat="1" applyFont="1" applyBorder="1" applyAlignment="1">
      <alignment horizontal="center" wrapText="1"/>
    </xf>
    <xf numFmtId="0" fontId="52" fillId="0" borderId="18" xfId="0" applyFont="1" applyBorder="1" applyAlignment="1">
      <alignment wrapText="1"/>
    </xf>
    <xf numFmtId="49" fontId="52" fillId="0" borderId="18" xfId="0" applyNumberFormat="1" applyFont="1" applyBorder="1" applyAlignment="1">
      <alignment wrapText="1"/>
    </xf>
    <xf numFmtId="49" fontId="52" fillId="0" borderId="13" xfId="0" applyNumberFormat="1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52" fillId="0" borderId="19" xfId="0" applyFont="1" applyBorder="1" applyAlignment="1">
      <alignment horizontal="center" wrapText="1"/>
    </xf>
    <xf numFmtId="0" fontId="57" fillId="3" borderId="21" xfId="0" applyFont="1" applyFill="1" applyBorder="1" applyAlignment="1">
      <alignment wrapText="1"/>
    </xf>
    <xf numFmtId="49" fontId="54" fillId="3" borderId="22" xfId="0" applyNumberFormat="1" applyFont="1" applyFill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3" fillId="3" borderId="13" xfId="0" applyFont="1" applyFill="1" applyBorder="1" applyAlignment="1">
      <alignment wrapText="1"/>
    </xf>
    <xf numFmtId="49" fontId="53" fillId="3" borderId="13" xfId="0" applyNumberFormat="1" applyFont="1" applyFill="1" applyBorder="1" applyAlignment="1">
      <alignment horizontal="center" wrapText="1"/>
    </xf>
    <xf numFmtId="0" fontId="53" fillId="3" borderId="13" xfId="0" applyFont="1" applyFill="1" applyBorder="1" applyAlignment="1">
      <alignment horizontal="center" wrapText="1"/>
    </xf>
    <xf numFmtId="49" fontId="54" fillId="3" borderId="13" xfId="0" applyNumberFormat="1" applyFont="1" applyFill="1" applyBorder="1" applyAlignment="1">
      <alignment horizontal="center" wrapText="1"/>
    </xf>
    <xf numFmtId="4" fontId="53" fillId="3" borderId="13" xfId="0" applyNumberFormat="1" applyFont="1" applyFill="1" applyBorder="1" applyAlignment="1">
      <alignment horizontal="center" wrapText="1"/>
    </xf>
    <xf numFmtId="0" fontId="52" fillId="0" borderId="19" xfId="0" applyFont="1" applyBorder="1" applyAlignment="1">
      <alignment wrapText="1"/>
    </xf>
    <xf numFmtId="49" fontId="52" fillId="0" borderId="19" xfId="0" applyNumberFormat="1" applyFont="1" applyBorder="1" applyAlignment="1">
      <alignment wrapText="1"/>
    </xf>
    <xf numFmtId="0" fontId="52" fillId="0" borderId="13" xfId="0" applyFont="1" applyBorder="1" applyAlignment="1">
      <alignment/>
    </xf>
    <xf numFmtId="49" fontId="55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49" fontId="52" fillId="0" borderId="13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49" fontId="53" fillId="3" borderId="13" xfId="0" applyNumberFormat="1" applyFont="1" applyFill="1" applyBorder="1" applyAlignment="1">
      <alignment horizontal="center"/>
    </xf>
    <xf numFmtId="0" fontId="53" fillId="3" borderId="13" xfId="0" applyFont="1" applyFill="1" applyBorder="1" applyAlignment="1">
      <alignment horizontal="center"/>
    </xf>
    <xf numFmtId="49" fontId="54" fillId="3" borderId="13" xfId="0" applyNumberFormat="1" applyFont="1" applyFill="1" applyBorder="1" applyAlignment="1">
      <alignment horizontal="center"/>
    </xf>
    <xf numFmtId="4" fontId="53" fillId="3" borderId="13" xfId="0" applyNumberFormat="1" applyFont="1" applyFill="1" applyBorder="1" applyAlignment="1">
      <alignment horizontal="center"/>
    </xf>
    <xf numFmtId="0" fontId="52" fillId="34" borderId="13" xfId="0" applyFont="1" applyFill="1" applyBorder="1" applyAlignment="1">
      <alignment wrapText="1"/>
    </xf>
    <xf numFmtId="49" fontId="52" fillId="34" borderId="13" xfId="0" applyNumberFormat="1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49" fontId="55" fillId="34" borderId="13" xfId="0" applyNumberFormat="1" applyFont="1" applyFill="1" applyBorder="1" applyAlignment="1">
      <alignment horizontal="center"/>
    </xf>
    <xf numFmtId="4" fontId="52" fillId="34" borderId="13" xfId="0" applyNumberFormat="1" applyFont="1" applyFill="1" applyBorder="1" applyAlignment="1">
      <alignment horizontal="center"/>
    </xf>
    <xf numFmtId="49" fontId="55" fillId="3" borderId="13" xfId="0" applyNumberFormat="1" applyFont="1" applyFill="1" applyBorder="1" applyAlignment="1">
      <alignment horizontal="center"/>
    </xf>
    <xf numFmtId="4" fontId="52" fillId="3" borderId="13" xfId="0" applyNumberFormat="1" applyFont="1" applyFill="1" applyBorder="1" applyAlignment="1">
      <alignment horizontal="center"/>
    </xf>
    <xf numFmtId="0" fontId="52" fillId="3" borderId="13" xfId="0" applyFont="1" applyFill="1" applyBorder="1" applyAlignment="1">
      <alignment wrapText="1"/>
    </xf>
    <xf numFmtId="49" fontId="52" fillId="3" borderId="13" xfId="0" applyNumberFormat="1" applyFont="1" applyFill="1" applyBorder="1" applyAlignment="1">
      <alignment horizontal="center"/>
    </xf>
    <xf numFmtId="0" fontId="52" fillId="3" borderId="13" xfId="0" applyFont="1" applyFill="1" applyBorder="1" applyAlignment="1">
      <alignment horizontal="center"/>
    </xf>
    <xf numFmtId="0" fontId="52" fillId="3" borderId="13" xfId="0" applyFont="1" applyFill="1" applyBorder="1" applyAlignment="1">
      <alignment/>
    </xf>
    <xf numFmtId="0" fontId="5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top"/>
    </xf>
    <xf numFmtId="0" fontId="52" fillId="3" borderId="22" xfId="0" applyFont="1" applyFill="1" applyBorder="1" applyAlignment="1">
      <alignment wrapText="1"/>
    </xf>
    <xf numFmtId="49" fontId="52" fillId="3" borderId="22" xfId="0" applyNumberFormat="1" applyFont="1" applyFill="1" applyBorder="1" applyAlignment="1">
      <alignment horizontal="center" vertical="center"/>
    </xf>
    <xf numFmtId="4" fontId="52" fillId="3" borderId="22" xfId="0" applyNumberFormat="1" applyFont="1" applyFill="1" applyBorder="1" applyAlignment="1">
      <alignment horizontal="center" vertical="center"/>
    </xf>
    <xf numFmtId="4" fontId="52" fillId="3" borderId="22" xfId="0" applyNumberFormat="1" applyFont="1" applyFill="1" applyBorder="1" applyAlignment="1">
      <alignment horizontal="center"/>
    </xf>
    <xf numFmtId="0" fontId="52" fillId="0" borderId="23" xfId="0" applyFont="1" applyBorder="1" applyAlignment="1">
      <alignment horizontal="center" vertical="top"/>
    </xf>
    <xf numFmtId="49" fontId="52" fillId="0" borderId="18" xfId="0" applyNumberFormat="1" applyFont="1" applyBorder="1" applyAlignment="1">
      <alignment horizontal="center" vertical="center"/>
    </xf>
    <xf numFmtId="4" fontId="52" fillId="0" borderId="18" xfId="0" applyNumberFormat="1" applyFont="1" applyBorder="1" applyAlignment="1">
      <alignment horizontal="center" vertical="center"/>
    </xf>
    <xf numFmtId="4" fontId="52" fillId="0" borderId="26" xfId="0" applyNumberFormat="1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top"/>
    </xf>
    <xf numFmtId="0" fontId="0" fillId="0" borderId="13" xfId="0" applyBorder="1" applyAlignment="1">
      <alignment/>
    </xf>
    <xf numFmtId="4" fontId="52" fillId="0" borderId="13" xfId="0" applyNumberFormat="1" applyFont="1" applyBorder="1" applyAlignment="1">
      <alignment horizontal="center" vertical="center"/>
    </xf>
    <xf numFmtId="4" fontId="52" fillId="0" borderId="30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top"/>
    </xf>
    <xf numFmtId="49" fontId="52" fillId="0" borderId="19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4" fontId="52" fillId="0" borderId="34" xfId="0" applyNumberFormat="1" applyFont="1" applyBorder="1" applyAlignment="1">
      <alignment horizontal="center" vertical="center"/>
    </xf>
    <xf numFmtId="0" fontId="53" fillId="3" borderId="22" xfId="0" applyFont="1" applyFill="1" applyBorder="1" applyAlignment="1">
      <alignment wrapText="1"/>
    </xf>
    <xf numFmtId="0" fontId="53" fillId="3" borderId="35" xfId="0" applyFont="1" applyFill="1" applyBorder="1" applyAlignment="1">
      <alignment horizontal="center" vertical="top"/>
    </xf>
    <xf numFmtId="0" fontId="53" fillId="3" borderId="36" xfId="0" applyFont="1" applyFill="1" applyBorder="1" applyAlignment="1">
      <alignment wrapText="1"/>
    </xf>
    <xf numFmtId="49" fontId="52" fillId="3" borderId="36" xfId="0" applyNumberFormat="1" applyFont="1" applyFill="1" applyBorder="1" applyAlignment="1">
      <alignment horizontal="center" vertical="center"/>
    </xf>
    <xf numFmtId="4" fontId="52" fillId="3" borderId="36" xfId="0" applyNumberFormat="1" applyFont="1" applyFill="1" applyBorder="1" applyAlignment="1">
      <alignment horizontal="center" vertical="center"/>
    </xf>
    <xf numFmtId="4" fontId="52" fillId="3" borderId="37" xfId="0" applyNumberFormat="1" applyFont="1" applyFill="1" applyBorder="1" applyAlignment="1">
      <alignment horizontal="center" vertical="center"/>
    </xf>
    <xf numFmtId="0" fontId="53" fillId="3" borderId="38" xfId="0" applyFont="1" applyFill="1" applyBorder="1" applyAlignment="1">
      <alignment horizontal="center" vertical="top"/>
    </xf>
    <xf numFmtId="0" fontId="53" fillId="3" borderId="39" xfId="0" applyFont="1" applyFill="1" applyBorder="1" applyAlignment="1">
      <alignment wrapText="1"/>
    </xf>
    <xf numFmtId="49" fontId="52" fillId="3" borderId="39" xfId="0" applyNumberFormat="1" applyFont="1" applyFill="1" applyBorder="1" applyAlignment="1">
      <alignment horizontal="center" vertical="center"/>
    </xf>
    <xf numFmtId="4" fontId="52" fillId="3" borderId="39" xfId="0" applyNumberFormat="1" applyFont="1" applyFill="1" applyBorder="1" applyAlignment="1">
      <alignment horizontal="center" vertical="center"/>
    </xf>
    <xf numFmtId="4" fontId="53" fillId="3" borderId="39" xfId="0" applyNumberFormat="1" applyFont="1" applyFill="1" applyBorder="1" applyAlignment="1">
      <alignment horizontal="center" vertical="center"/>
    </xf>
    <xf numFmtId="4" fontId="52" fillId="34" borderId="19" xfId="0" applyNumberFormat="1" applyFont="1" applyFill="1" applyBorder="1" applyAlignment="1">
      <alignment horizontal="center"/>
    </xf>
    <xf numFmtId="0" fontId="53" fillId="3" borderId="21" xfId="0" applyFont="1" applyFill="1" applyBorder="1" applyAlignment="1">
      <alignment horizontal="center" vertical="top"/>
    </xf>
    <xf numFmtId="49" fontId="53" fillId="3" borderId="22" xfId="0" applyNumberFormat="1" applyFont="1" applyFill="1" applyBorder="1" applyAlignment="1">
      <alignment horizontal="center" vertical="center"/>
    </xf>
    <xf numFmtId="4" fontId="53" fillId="3" borderId="22" xfId="0" applyNumberFormat="1" applyFont="1" applyFill="1" applyBorder="1" applyAlignment="1">
      <alignment horizontal="center" vertical="center"/>
    </xf>
    <xf numFmtId="4" fontId="53" fillId="3" borderId="40" xfId="0" applyNumberFormat="1" applyFont="1" applyFill="1" applyBorder="1" applyAlignment="1">
      <alignment horizontal="center" vertical="center"/>
    </xf>
    <xf numFmtId="0" fontId="53" fillId="3" borderId="21" xfId="0" applyFont="1" applyFill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31" xfId="0" applyFont="1" applyBorder="1" applyAlignment="1">
      <alignment horizontal="center" vertical="center"/>
    </xf>
    <xf numFmtId="0" fontId="53" fillId="3" borderId="21" xfId="0" applyFont="1" applyFill="1" applyBorder="1" applyAlignment="1">
      <alignment horizontal="center" vertical="center"/>
    </xf>
    <xf numFmtId="0" fontId="52" fillId="0" borderId="39" xfId="0" applyFont="1" applyBorder="1" applyAlignment="1">
      <alignment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49" fontId="52" fillId="0" borderId="0" xfId="0" applyNumberFormat="1" applyFon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8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wrapText="1"/>
    </xf>
    <xf numFmtId="14" fontId="58" fillId="0" borderId="0" xfId="0" applyNumberFormat="1" applyFont="1" applyAlignment="1">
      <alignment horizontal="justify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34" borderId="13" xfId="0" applyNumberFormat="1" applyFont="1" applyFill="1" applyBorder="1" applyAlignment="1">
      <alignment horizontal="center" wrapText="1"/>
    </xf>
    <xf numFmtId="4" fontId="1" fillId="0" borderId="0" xfId="33" applyNumberFormat="1">
      <alignment/>
      <protection/>
    </xf>
    <xf numFmtId="0" fontId="52" fillId="0" borderId="19" xfId="0" applyFont="1" applyBorder="1" applyAlignment="1">
      <alignment/>
    </xf>
    <xf numFmtId="49" fontId="52" fillId="0" borderId="19" xfId="0" applyNumberFormat="1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49" fontId="55" fillId="0" borderId="19" xfId="0" applyNumberFormat="1" applyFont="1" applyBorder="1" applyAlignment="1">
      <alignment horizontal="center"/>
    </xf>
    <xf numFmtId="4" fontId="52" fillId="0" borderId="19" xfId="0" applyNumberFormat="1" applyFont="1" applyBorder="1" applyAlignment="1">
      <alignment horizontal="center"/>
    </xf>
    <xf numFmtId="0" fontId="52" fillId="0" borderId="35" xfId="0" applyFont="1" applyBorder="1" applyAlignment="1">
      <alignment/>
    </xf>
    <xf numFmtId="49" fontId="52" fillId="0" borderId="36" xfId="0" applyNumberFormat="1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49" fontId="55" fillId="0" borderId="36" xfId="0" applyNumberFormat="1" applyFont="1" applyBorder="1" applyAlignment="1">
      <alignment horizontal="center"/>
    </xf>
    <xf numFmtId="4" fontId="52" fillId="34" borderId="36" xfId="0" applyNumberFormat="1" applyFont="1" applyFill="1" applyBorder="1" applyAlignment="1">
      <alignment horizontal="center"/>
    </xf>
    <xf numFmtId="4" fontId="52" fillId="0" borderId="36" xfId="0" applyNumberFormat="1" applyFont="1" applyBorder="1" applyAlignment="1">
      <alignment horizontal="center"/>
    </xf>
    <xf numFmtId="4" fontId="52" fillId="0" borderId="37" xfId="0" applyNumberFormat="1" applyFont="1" applyBorder="1" applyAlignment="1">
      <alignment horizontal="center"/>
    </xf>
    <xf numFmtId="0" fontId="52" fillId="0" borderId="27" xfId="0" applyFont="1" applyBorder="1" applyAlignment="1">
      <alignment/>
    </xf>
    <xf numFmtId="4" fontId="52" fillId="0" borderId="13" xfId="0" applyNumberFormat="1" applyFont="1" applyFill="1" applyBorder="1" applyAlignment="1">
      <alignment horizontal="center"/>
    </xf>
    <xf numFmtId="49" fontId="2" fillId="39" borderId="12" xfId="33" applyNumberFormat="1" applyFont="1" applyFill="1" applyBorder="1">
      <alignment/>
      <protection/>
    </xf>
    <xf numFmtId="49" fontId="2" fillId="39" borderId="11" xfId="33" applyNumberFormat="1" applyFont="1" applyFill="1" applyBorder="1">
      <alignment/>
      <protection/>
    </xf>
    <xf numFmtId="49" fontId="2" fillId="40" borderId="12" xfId="33" applyNumberFormat="1" applyFont="1" applyFill="1" applyBorder="1">
      <alignment/>
      <protection/>
    </xf>
    <xf numFmtId="49" fontId="2" fillId="40" borderId="11" xfId="33" applyNumberFormat="1" applyFont="1" applyFill="1" applyBorder="1">
      <alignment/>
      <protection/>
    </xf>
    <xf numFmtId="0" fontId="5" fillId="41" borderId="41" xfId="33" applyFont="1" applyFill="1" applyBorder="1" applyAlignment="1">
      <alignment horizontal="center"/>
      <protection/>
    </xf>
    <xf numFmtId="49" fontId="5" fillId="41" borderId="15" xfId="33" applyNumberFormat="1" applyFont="1" applyFill="1" applyBorder="1">
      <alignment/>
      <protection/>
    </xf>
    <xf numFmtId="4" fontId="5" fillId="41" borderId="15" xfId="33" applyNumberFormat="1" applyFont="1" applyFill="1" applyBorder="1">
      <alignment/>
      <protection/>
    </xf>
    <xf numFmtId="4" fontId="5" fillId="41" borderId="16" xfId="33" applyNumberFormat="1" applyFont="1" applyFill="1" applyBorder="1">
      <alignment/>
      <protection/>
    </xf>
    <xf numFmtId="49" fontId="5" fillId="35" borderId="20" xfId="33" applyNumberFormat="1" applyFont="1" applyFill="1" applyBorder="1">
      <alignment/>
      <protection/>
    </xf>
    <xf numFmtId="4" fontId="5" fillId="35" borderId="20" xfId="33" applyNumberFormat="1" applyFont="1" applyFill="1" applyBorder="1">
      <alignment/>
      <protection/>
    </xf>
    <xf numFmtId="0" fontId="52" fillId="0" borderId="13" xfId="0" applyFont="1" applyFill="1" applyBorder="1" applyAlignment="1">
      <alignment horizontal="center"/>
    </xf>
    <xf numFmtId="49" fontId="55" fillId="0" borderId="13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wrapText="1"/>
    </xf>
    <xf numFmtId="49" fontId="5" fillId="37" borderId="20" xfId="33" applyNumberFormat="1" applyFont="1" applyFill="1" applyBorder="1">
      <alignment/>
      <protection/>
    </xf>
    <xf numFmtId="173" fontId="5" fillId="37" borderId="20" xfId="62" applyNumberFormat="1" applyFont="1" applyFill="1" applyBorder="1" applyAlignment="1" applyProtection="1">
      <alignment/>
      <protection/>
    </xf>
    <xf numFmtId="0" fontId="5" fillId="42" borderId="14" xfId="33" applyFont="1" applyFill="1" applyBorder="1">
      <alignment/>
      <protection/>
    </xf>
    <xf numFmtId="0" fontId="5" fillId="42" borderId="15" xfId="33" applyFont="1" applyFill="1" applyBorder="1">
      <alignment/>
      <protection/>
    </xf>
    <xf numFmtId="49" fontId="5" fillId="42" borderId="15" xfId="33" applyNumberFormat="1" applyFont="1" applyFill="1" applyBorder="1">
      <alignment/>
      <protection/>
    </xf>
    <xf numFmtId="4" fontId="5" fillId="42" borderId="15" xfId="33" applyNumberFormat="1" applyFont="1" applyFill="1" applyBorder="1">
      <alignment/>
      <protection/>
    </xf>
    <xf numFmtId="4" fontId="5" fillId="42" borderId="16" xfId="33" applyNumberFormat="1" applyFont="1" applyFill="1" applyBorder="1">
      <alignment/>
      <protection/>
    </xf>
    <xf numFmtId="0" fontId="2" fillId="42" borderId="14" xfId="33" applyFont="1" applyFill="1" applyBorder="1">
      <alignment/>
      <protection/>
    </xf>
    <xf numFmtId="49" fontId="57" fillId="3" borderId="42" xfId="0" applyNumberFormat="1" applyFont="1" applyFill="1" applyBorder="1" applyAlignment="1">
      <alignment wrapText="1"/>
    </xf>
    <xf numFmtId="49" fontId="52" fillId="3" borderId="43" xfId="0" applyNumberFormat="1" applyFont="1" applyFill="1" applyBorder="1" applyAlignment="1">
      <alignment horizontal="center" wrapText="1"/>
    </xf>
    <xf numFmtId="0" fontId="52" fillId="3" borderId="43" xfId="0" applyFont="1" applyFill="1" applyBorder="1" applyAlignment="1">
      <alignment horizontal="center" wrapText="1"/>
    </xf>
    <xf numFmtId="49" fontId="55" fillId="3" borderId="43" xfId="0" applyNumberFormat="1" applyFont="1" applyFill="1" applyBorder="1" applyAlignment="1">
      <alignment horizontal="center" wrapText="1"/>
    </xf>
    <xf numFmtId="4" fontId="53" fillId="3" borderId="43" xfId="0" applyNumberFormat="1" applyFont="1" applyFill="1" applyBorder="1" applyAlignment="1">
      <alignment horizontal="center" wrapText="1"/>
    </xf>
    <xf numFmtId="49" fontId="52" fillId="0" borderId="19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4" fontId="52" fillId="0" borderId="32" xfId="0" applyNumberFormat="1" applyFont="1" applyBorder="1" applyAlignment="1">
      <alignment horizontal="center" vertical="center"/>
    </xf>
    <xf numFmtId="0" fontId="0" fillId="38" borderId="0" xfId="0" applyFill="1" applyAlignment="1">
      <alignment/>
    </xf>
    <xf numFmtId="0" fontId="0" fillId="3" borderId="0" xfId="0" applyFill="1" applyAlignment="1">
      <alignment/>
    </xf>
    <xf numFmtId="4" fontId="2" fillId="0" borderId="12" xfId="33" applyNumberFormat="1" applyFont="1" applyFill="1" applyBorder="1">
      <alignment/>
      <protection/>
    </xf>
    <xf numFmtId="4" fontId="2" fillId="0" borderId="11" xfId="33" applyNumberFormat="1" applyFont="1" applyFill="1" applyBorder="1">
      <alignment/>
      <protection/>
    </xf>
    <xf numFmtId="0" fontId="5" fillId="35" borderId="44" xfId="33" applyFont="1" applyFill="1" applyBorder="1">
      <alignment/>
      <protection/>
    </xf>
    <xf numFmtId="49" fontId="5" fillId="41" borderId="41" xfId="33" applyNumberFormat="1" applyFont="1" applyFill="1" applyBorder="1">
      <alignment/>
      <protection/>
    </xf>
    <xf numFmtId="4" fontId="5" fillId="41" borderId="41" xfId="33" applyNumberFormat="1" applyFont="1" applyFill="1" applyBorder="1">
      <alignment/>
      <protection/>
    </xf>
    <xf numFmtId="0" fontId="5" fillId="35" borderId="45" xfId="33" applyFont="1" applyFill="1" applyBorder="1">
      <alignment/>
      <protection/>
    </xf>
    <xf numFmtId="49" fontId="2" fillId="34" borderId="36" xfId="33" applyNumberFormat="1" applyFont="1" applyFill="1" applyBorder="1">
      <alignment/>
      <protection/>
    </xf>
    <xf numFmtId="4" fontId="2" fillId="34" borderId="36" xfId="33" applyNumberFormat="1" applyFont="1" applyFill="1" applyBorder="1">
      <alignment/>
      <protection/>
    </xf>
    <xf numFmtId="4" fontId="2" fillId="34" borderId="37" xfId="33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52" fillId="0" borderId="46" xfId="0" applyFont="1" applyBorder="1" applyAlignment="1">
      <alignment wrapText="1"/>
    </xf>
    <xf numFmtId="4" fontId="52" fillId="0" borderId="47" xfId="0" applyNumberFormat="1" applyFont="1" applyBorder="1" applyAlignment="1">
      <alignment vertical="center"/>
    </xf>
    <xf numFmtId="4" fontId="52" fillId="0" borderId="48" xfId="0" applyNumberFormat="1" applyFont="1" applyBorder="1" applyAlignment="1">
      <alignment vertical="center"/>
    </xf>
    <xf numFmtId="4" fontId="53" fillId="3" borderId="43" xfId="0" applyNumberFormat="1" applyFont="1" applyFill="1" applyBorder="1" applyAlignment="1">
      <alignment horizontal="center"/>
    </xf>
    <xf numFmtId="4" fontId="53" fillId="3" borderId="43" xfId="0" applyNumberFormat="1" applyFont="1" applyFill="1" applyBorder="1" applyAlignment="1">
      <alignment horizontal="center" vertical="center"/>
    </xf>
    <xf numFmtId="4" fontId="53" fillId="3" borderId="49" xfId="0" applyNumberFormat="1" applyFont="1" applyFill="1" applyBorder="1" applyAlignment="1">
      <alignment horizontal="center" vertical="center"/>
    </xf>
    <xf numFmtId="4" fontId="52" fillId="0" borderId="13" xfId="0" applyNumberFormat="1" applyFont="1" applyBorder="1" applyAlignment="1">
      <alignment vertical="center"/>
    </xf>
    <xf numFmtId="4" fontId="0" fillId="3" borderId="0" xfId="0" applyNumberFormat="1" applyFill="1" applyAlignment="1">
      <alignment/>
    </xf>
    <xf numFmtId="49" fontId="5" fillId="37" borderId="15" xfId="33" applyNumberFormat="1" applyFont="1" applyFill="1" applyBorder="1">
      <alignment/>
      <protection/>
    </xf>
    <xf numFmtId="173" fontId="5" fillId="37" borderId="15" xfId="62" applyNumberFormat="1" applyFont="1" applyFill="1" applyBorder="1" applyAlignment="1" applyProtection="1">
      <alignment/>
      <protection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52" fillId="0" borderId="18" xfId="0" applyNumberFormat="1" applyFont="1" applyFill="1" applyBorder="1" applyAlignment="1">
      <alignment wrapText="1"/>
    </xf>
    <xf numFmtId="49" fontId="52" fillId="0" borderId="18" xfId="0" applyNumberFormat="1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49" fontId="55" fillId="0" borderId="18" xfId="0" applyNumberFormat="1" applyFont="1" applyFill="1" applyBorder="1" applyAlignment="1">
      <alignment horizontal="center"/>
    </xf>
    <xf numFmtId="4" fontId="52" fillId="0" borderId="18" xfId="0" applyNumberFormat="1" applyFont="1" applyFill="1" applyBorder="1" applyAlignment="1">
      <alignment horizontal="center"/>
    </xf>
    <xf numFmtId="4" fontId="0" fillId="38" borderId="0" xfId="0" applyNumberFormat="1" applyFill="1" applyAlignment="1">
      <alignment/>
    </xf>
    <xf numFmtId="14" fontId="0" fillId="0" borderId="0" xfId="0" applyNumberFormat="1" applyAlignment="1">
      <alignment/>
    </xf>
    <xf numFmtId="179" fontId="0" fillId="0" borderId="0" xfId="0" applyNumberFormat="1" applyAlignment="1">
      <alignment/>
    </xf>
    <xf numFmtId="4" fontId="0" fillId="43" borderId="0" xfId="0" applyNumberFormat="1" applyFill="1" applyAlignment="1">
      <alignment/>
    </xf>
    <xf numFmtId="4" fontId="2" fillId="34" borderId="12" xfId="33" applyNumberFormat="1" applyFont="1" applyFill="1" applyBorder="1">
      <alignment/>
      <protection/>
    </xf>
    <xf numFmtId="0" fontId="52" fillId="0" borderId="13" xfId="0" applyFont="1" applyBorder="1" applyAlignment="1">
      <alignment horizontal="center" vertical="center" wrapText="1"/>
    </xf>
    <xf numFmtId="0" fontId="2" fillId="34" borderId="50" xfId="33" applyFont="1" applyFill="1" applyBorder="1" applyAlignment="1">
      <alignment horizontal="center" vertical="center" wrapText="1"/>
      <protection/>
    </xf>
    <xf numFmtId="49" fontId="2" fillId="34" borderId="46" xfId="33" applyNumberFormat="1" applyFont="1" applyFill="1" applyBorder="1">
      <alignment/>
      <protection/>
    </xf>
    <xf numFmtId="4" fontId="2" fillId="34" borderId="46" xfId="33" applyNumberFormat="1" applyFont="1" applyFill="1" applyBorder="1">
      <alignment/>
      <protection/>
    </xf>
    <xf numFmtId="4" fontId="2" fillId="34" borderId="48" xfId="33" applyNumberFormat="1" applyFont="1" applyFill="1" applyBorder="1">
      <alignment/>
      <protection/>
    </xf>
    <xf numFmtId="4" fontId="2" fillId="34" borderId="26" xfId="33" applyNumberFormat="1" applyFont="1" applyFill="1" applyBorder="1">
      <alignment/>
      <protection/>
    </xf>
    <xf numFmtId="4" fontId="0" fillId="44" borderId="0" xfId="0" applyNumberFormat="1" applyFill="1" applyAlignment="1">
      <alignment/>
    </xf>
    <xf numFmtId="0" fontId="0" fillId="44" borderId="0" xfId="0" applyFill="1" applyAlignment="1">
      <alignment/>
    </xf>
    <xf numFmtId="4" fontId="2" fillId="34" borderId="51" xfId="33" applyNumberFormat="1" applyFont="1" applyFill="1" applyBorder="1">
      <alignment/>
      <protection/>
    </xf>
    <xf numFmtId="0" fontId="52" fillId="0" borderId="18" xfId="0" applyFont="1" applyFill="1" applyBorder="1" applyAlignment="1">
      <alignment/>
    </xf>
    <xf numFmtId="0" fontId="2" fillId="45" borderId="0" xfId="33" applyFont="1" applyFill="1" applyBorder="1" applyAlignment="1">
      <alignment horizontal="center" vertical="center" wrapText="1"/>
      <protection/>
    </xf>
    <xf numFmtId="0" fontId="2" fillId="45" borderId="46" xfId="33" applyFont="1" applyFill="1" applyBorder="1" applyAlignment="1">
      <alignment horizontal="center" vertical="center" wrapText="1"/>
      <protection/>
    </xf>
    <xf numFmtId="0" fontId="4" fillId="46" borderId="52" xfId="54" applyFont="1" applyFill="1" applyBorder="1" applyAlignment="1">
      <alignment horizontal="center" vertical="center" wrapText="1"/>
      <protection/>
    </xf>
    <xf numFmtId="0" fontId="4" fillId="46" borderId="53" xfId="54" applyFont="1" applyFill="1" applyBorder="1" applyAlignment="1">
      <alignment horizontal="center" vertical="center" wrapText="1"/>
      <protection/>
    </xf>
    <xf numFmtId="49" fontId="4" fillId="46" borderId="54" xfId="54" applyNumberFormat="1" applyFont="1" applyFill="1" applyBorder="1" applyAlignment="1">
      <alignment horizontal="center" vertical="center" wrapText="1"/>
      <protection/>
    </xf>
    <xf numFmtId="0" fontId="4" fillId="46" borderId="54" xfId="54" applyFont="1" applyFill="1" applyBorder="1" applyAlignment="1">
      <alignment horizontal="center" vertical="center" wrapText="1"/>
      <protection/>
    </xf>
    <xf numFmtId="0" fontId="2" fillId="34" borderId="55" xfId="33" applyFont="1" applyFill="1" applyBorder="1" applyAlignment="1">
      <alignment horizontal="center" vertical="center" wrapText="1"/>
      <protection/>
    </xf>
    <xf numFmtId="0" fontId="2" fillId="34" borderId="56" xfId="33" applyFont="1" applyFill="1" applyBorder="1" applyAlignment="1">
      <alignment horizontal="center" vertical="center" wrapText="1"/>
      <protection/>
    </xf>
    <xf numFmtId="0" fontId="2" fillId="34" borderId="57" xfId="33" applyFont="1" applyFill="1" applyBorder="1" applyAlignment="1">
      <alignment horizontal="center" vertical="center" wrapText="1"/>
      <protection/>
    </xf>
    <xf numFmtId="0" fontId="2" fillId="34" borderId="58" xfId="33" applyFont="1" applyFill="1" applyBorder="1" applyAlignment="1">
      <alignment horizontal="center" vertical="center"/>
      <protection/>
    </xf>
    <xf numFmtId="0" fontId="2" fillId="34" borderId="59" xfId="33" applyFont="1" applyFill="1" applyBorder="1" applyAlignment="1">
      <alignment horizontal="center" vertical="center"/>
      <protection/>
    </xf>
    <xf numFmtId="0" fontId="2" fillId="34" borderId="42" xfId="33" applyFont="1" applyFill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/>
      <protection/>
    </xf>
    <xf numFmtId="0" fontId="6" fillId="0" borderId="60" xfId="33" applyFont="1" applyBorder="1" applyAlignment="1">
      <alignment horizontal="center"/>
      <protection/>
    </xf>
    <xf numFmtId="0" fontId="2" fillId="34" borderId="52" xfId="33" applyFont="1" applyFill="1" applyBorder="1" applyAlignment="1">
      <alignment horizontal="center" vertical="center" wrapText="1"/>
      <protection/>
    </xf>
    <xf numFmtId="0" fontId="2" fillId="34" borderId="61" xfId="33" applyFont="1" applyFill="1" applyBorder="1" applyAlignment="1">
      <alignment horizontal="center" vertical="center" wrapText="1"/>
      <protection/>
    </xf>
    <xf numFmtId="0" fontId="2" fillId="34" borderId="53" xfId="33" applyFont="1" applyFill="1" applyBorder="1" applyAlignment="1">
      <alignment horizontal="center" vertical="center" wrapText="1"/>
      <protection/>
    </xf>
    <xf numFmtId="0" fontId="2" fillId="34" borderId="54" xfId="33" applyFont="1" applyFill="1" applyBorder="1" applyAlignment="1">
      <alignment horizontal="center" vertical="center" wrapText="1"/>
      <protection/>
    </xf>
    <xf numFmtId="0" fontId="2" fillId="34" borderId="41" xfId="33" applyFont="1" applyFill="1" applyBorder="1" applyAlignment="1">
      <alignment horizontal="center" vertical="center" wrapText="1"/>
      <protection/>
    </xf>
    <xf numFmtId="0" fontId="2" fillId="34" borderId="62" xfId="33" applyFont="1" applyFill="1" applyBorder="1" applyAlignment="1">
      <alignment horizontal="center" vertical="top"/>
      <protection/>
    </xf>
    <xf numFmtId="0" fontId="2" fillId="34" borderId="0" xfId="33" applyFont="1" applyFill="1" applyBorder="1" applyAlignment="1">
      <alignment horizontal="center" vertical="top"/>
      <protection/>
    </xf>
    <xf numFmtId="0" fontId="2" fillId="34" borderId="33" xfId="33" applyFont="1" applyFill="1" applyBorder="1" applyAlignment="1">
      <alignment horizontal="center" vertical="center" wrapText="1"/>
      <protection/>
    </xf>
    <xf numFmtId="0" fontId="2" fillId="34" borderId="63" xfId="33" applyFont="1" applyFill="1" applyBorder="1" applyAlignment="1">
      <alignment horizontal="center" vertical="center" wrapText="1"/>
      <protection/>
    </xf>
    <xf numFmtId="0" fontId="2" fillId="34" borderId="0" xfId="33" applyFont="1" applyFill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49" fontId="52" fillId="0" borderId="46" xfId="0" applyNumberFormat="1" applyFont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4" fontId="52" fillId="0" borderId="47" xfId="0" applyNumberFormat="1" applyFont="1" applyBorder="1" applyAlignment="1">
      <alignment horizontal="center" vertical="center"/>
    </xf>
    <xf numFmtId="4" fontId="52" fillId="0" borderId="46" xfId="0" applyNumberFormat="1" applyFont="1" applyBorder="1" applyAlignment="1">
      <alignment horizontal="center" vertical="center"/>
    </xf>
    <xf numFmtId="4" fontId="52" fillId="0" borderId="43" xfId="0" applyNumberFormat="1" applyFont="1" applyBorder="1" applyAlignment="1">
      <alignment horizontal="center" vertical="center"/>
    </xf>
    <xf numFmtId="49" fontId="52" fillId="0" borderId="47" xfId="0" applyNumberFormat="1" applyFont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49" fontId="52" fillId="0" borderId="39" xfId="0" applyNumberFormat="1" applyFont="1" applyBorder="1" applyAlignment="1">
      <alignment horizontal="center" vertical="center"/>
    </xf>
    <xf numFmtId="4" fontId="52" fillId="0" borderId="18" xfId="0" applyNumberFormat="1" applyFont="1" applyBorder="1" applyAlignment="1">
      <alignment horizontal="center" vertical="center"/>
    </xf>
    <xf numFmtId="4" fontId="52" fillId="0" borderId="39" xfId="0" applyNumberFormat="1" applyFont="1" applyBorder="1" applyAlignment="1">
      <alignment horizontal="center" vertical="center"/>
    </xf>
    <xf numFmtId="4" fontId="52" fillId="0" borderId="26" xfId="0" applyNumberFormat="1" applyFont="1" applyBorder="1" applyAlignment="1">
      <alignment horizontal="center" vertical="center"/>
    </xf>
    <xf numFmtId="4" fontId="52" fillId="0" borderId="64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4" fontId="2" fillId="34" borderId="24" xfId="33" applyNumberFormat="1" applyFont="1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93" zoomScaleNormal="154" zoomScaleSheetLayoutView="93" zoomScalePageLayoutView="0" workbookViewId="0" topLeftCell="A7">
      <selection activeCell="B46" sqref="B46"/>
    </sheetView>
  </sheetViews>
  <sheetFormatPr defaultColWidth="9.140625" defaultRowHeight="12.75"/>
  <cols>
    <col min="1" max="1" width="13.140625" style="1" customWidth="1"/>
    <col min="2" max="2" width="27.421875" style="1" customWidth="1"/>
    <col min="3" max="3" width="14.28125" style="2" customWidth="1"/>
    <col min="4" max="4" width="4.28125" style="2" customWidth="1"/>
    <col min="5" max="5" width="12.28125" style="1" customWidth="1"/>
    <col min="6" max="6" width="18.00390625" style="1" customWidth="1"/>
    <col min="7" max="7" width="17.421875" style="1" customWidth="1"/>
    <col min="8" max="8" width="12.28125" style="1" hidden="1" customWidth="1"/>
    <col min="9" max="10" width="0" style="1" hidden="1" customWidth="1"/>
    <col min="11" max="11" width="12.421875" style="1" customWidth="1"/>
    <col min="12" max="12" width="9.140625" style="1" customWidth="1"/>
    <col min="13" max="14" width="12.28125" style="1" bestFit="1" customWidth="1"/>
    <col min="15" max="16384" width="9.140625" style="1" customWidth="1"/>
  </cols>
  <sheetData>
    <row r="1" spans="1:7" ht="13.5">
      <c r="A1" s="286" t="s">
        <v>267</v>
      </c>
      <c r="B1" s="286"/>
      <c r="C1" s="286"/>
      <c r="D1" s="286"/>
      <c r="E1" s="286"/>
      <c r="F1" s="286"/>
      <c r="G1" s="286"/>
    </row>
    <row r="2" spans="1:7" ht="14.25" customHeight="1">
      <c r="A2" s="287" t="s">
        <v>298</v>
      </c>
      <c r="B2" s="287"/>
      <c r="C2" s="287"/>
      <c r="D2" s="287"/>
      <c r="E2" s="287"/>
      <c r="F2" s="287"/>
      <c r="G2" s="287"/>
    </row>
    <row r="3" spans="1:7" ht="26.25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3" t="s">
        <v>229</v>
      </c>
      <c r="G3" s="3" t="s">
        <v>230</v>
      </c>
    </row>
    <row r="4" spans="1:7" ht="12.75">
      <c r="A4" s="276"/>
      <c r="B4" s="277" t="s">
        <v>22</v>
      </c>
      <c r="C4" s="278"/>
      <c r="D4" s="278"/>
      <c r="E4" s="279"/>
      <c r="F4" s="279"/>
      <c r="G4" s="279">
        <v>1572.58</v>
      </c>
    </row>
    <row r="5" spans="1:7" ht="12" customHeight="1">
      <c r="A5" s="288">
        <v>30906030190</v>
      </c>
      <c r="B5" s="290" t="s">
        <v>298</v>
      </c>
      <c r="C5" s="9" t="s">
        <v>5</v>
      </c>
      <c r="D5" s="9" t="s">
        <v>256</v>
      </c>
      <c r="E5" s="10"/>
      <c r="F5" s="233">
        <v>2801443</v>
      </c>
      <c r="G5" s="10">
        <f>F5</f>
        <v>2801443</v>
      </c>
    </row>
    <row r="6" spans="1:7" ht="12.75">
      <c r="A6" s="289"/>
      <c r="B6" s="291"/>
      <c r="C6" s="9" t="s">
        <v>5</v>
      </c>
      <c r="D6" s="9" t="s">
        <v>257</v>
      </c>
      <c r="E6" s="10"/>
      <c r="F6" s="233">
        <v>846036</v>
      </c>
      <c r="G6" s="10">
        <f aca="true" t="shared" si="0" ref="G6:G13">F6</f>
        <v>846036</v>
      </c>
    </row>
    <row r="7" spans="1:7" ht="12.75">
      <c r="A7" s="289"/>
      <c r="B7" s="291"/>
      <c r="C7" s="9" t="s">
        <v>5</v>
      </c>
      <c r="D7" s="9" t="s">
        <v>258</v>
      </c>
      <c r="E7" s="10"/>
      <c r="F7" s="233">
        <v>356978</v>
      </c>
      <c r="G7" s="10">
        <f t="shared" si="0"/>
        <v>356978</v>
      </c>
    </row>
    <row r="8" spans="1:7" ht="12.75">
      <c r="A8" s="289"/>
      <c r="B8" s="291"/>
      <c r="C8" s="9" t="s">
        <v>5</v>
      </c>
      <c r="D8" s="9" t="s">
        <v>259</v>
      </c>
      <c r="E8" s="10" t="s">
        <v>263</v>
      </c>
      <c r="F8" s="233">
        <v>1149993</v>
      </c>
      <c r="G8" s="10">
        <f>F8</f>
        <v>1149993</v>
      </c>
    </row>
    <row r="9" spans="1:7" ht="12.75">
      <c r="A9" s="289"/>
      <c r="B9" s="291"/>
      <c r="C9" s="192" t="s">
        <v>7</v>
      </c>
      <c r="D9" s="192" t="s">
        <v>256</v>
      </c>
      <c r="E9" s="10"/>
      <c r="F9" s="233">
        <v>3319199.69</v>
      </c>
      <c r="G9" s="10">
        <f t="shared" si="0"/>
        <v>3319199.69</v>
      </c>
    </row>
    <row r="10" spans="1:7" ht="12.75">
      <c r="A10" s="289"/>
      <c r="B10" s="291"/>
      <c r="C10" s="193" t="s">
        <v>7</v>
      </c>
      <c r="D10" s="193" t="s">
        <v>257</v>
      </c>
      <c r="E10" s="10"/>
      <c r="F10" s="233">
        <v>1002398.31</v>
      </c>
      <c r="G10" s="10">
        <f t="shared" si="0"/>
        <v>1002398.31</v>
      </c>
    </row>
    <row r="11" spans="1:7" ht="12.75">
      <c r="A11" s="289"/>
      <c r="B11" s="291"/>
      <c r="C11" s="193" t="s">
        <v>8</v>
      </c>
      <c r="D11" s="193" t="s">
        <v>256</v>
      </c>
      <c r="E11" s="10"/>
      <c r="F11" s="233">
        <v>1512314.9</v>
      </c>
      <c r="G11" s="10">
        <f t="shared" si="0"/>
        <v>1512314.9</v>
      </c>
    </row>
    <row r="12" spans="1:7" ht="12.75">
      <c r="A12" s="289"/>
      <c r="B12" s="291"/>
      <c r="C12" s="193" t="s">
        <v>8</v>
      </c>
      <c r="D12" s="193" t="s">
        <v>257</v>
      </c>
      <c r="E12" s="10"/>
      <c r="F12" s="233">
        <v>456719.1</v>
      </c>
      <c r="G12" s="10">
        <f t="shared" si="0"/>
        <v>456719.1</v>
      </c>
    </row>
    <row r="13" spans="1:7" ht="13.5" thickBot="1">
      <c r="A13" s="289"/>
      <c r="B13" s="291"/>
      <c r="C13" s="192" t="s">
        <v>9</v>
      </c>
      <c r="D13" s="192" t="s">
        <v>258</v>
      </c>
      <c r="E13" s="232"/>
      <c r="F13" s="232">
        <v>46075</v>
      </c>
      <c r="G13" s="10">
        <f t="shared" si="0"/>
        <v>46075</v>
      </c>
    </row>
    <row r="14" spans="1:7" s="5" customFormat="1" ht="14.25" customHeight="1" thickBot="1">
      <c r="A14" s="216"/>
      <c r="B14" s="217" t="s">
        <v>10</v>
      </c>
      <c r="C14" s="218"/>
      <c r="D14" s="218"/>
      <c r="E14" s="219">
        <f>SUM(E5:E13)</f>
        <v>0</v>
      </c>
      <c r="F14" s="219">
        <f>SUM(F5:F13)</f>
        <v>11491157</v>
      </c>
      <c r="G14" s="219">
        <f>SUM(G5:G13)</f>
        <v>11491157</v>
      </c>
    </row>
    <row r="15" spans="1:7" ht="12.75">
      <c r="A15" s="292">
        <v>30906030190</v>
      </c>
      <c r="B15" s="292" t="s">
        <v>298</v>
      </c>
      <c r="C15" s="11" t="s">
        <v>11</v>
      </c>
      <c r="D15" s="11" t="s">
        <v>256</v>
      </c>
      <c r="E15" s="232">
        <v>0</v>
      </c>
      <c r="F15" s="232">
        <v>9413631</v>
      </c>
      <c r="G15" s="232">
        <v>9415203.58</v>
      </c>
    </row>
    <row r="16" spans="1:11" ht="12.75">
      <c r="A16" s="291"/>
      <c r="B16" s="291"/>
      <c r="C16" s="9" t="s">
        <v>11</v>
      </c>
      <c r="D16" s="9" t="s">
        <v>257</v>
      </c>
      <c r="E16" s="10"/>
      <c r="F16" s="233">
        <v>2842917</v>
      </c>
      <c r="G16" s="232">
        <f aca="true" t="shared" si="1" ref="G16:G25">F16</f>
        <v>2842917</v>
      </c>
      <c r="K16" s="7"/>
    </row>
    <row r="17" spans="1:7" ht="12.75">
      <c r="A17" s="291"/>
      <c r="B17" s="291"/>
      <c r="C17" s="9" t="s">
        <v>11</v>
      </c>
      <c r="D17" s="9" t="s">
        <v>258</v>
      </c>
      <c r="E17" s="10"/>
      <c r="F17" s="233">
        <v>3294039</v>
      </c>
      <c r="G17" s="232">
        <f t="shared" si="1"/>
        <v>3294039</v>
      </c>
    </row>
    <row r="18" spans="1:7" ht="12.75">
      <c r="A18" s="291"/>
      <c r="B18" s="291"/>
      <c r="C18" s="9" t="s">
        <v>11</v>
      </c>
      <c r="D18" s="9" t="s">
        <v>259</v>
      </c>
      <c r="E18" s="10" t="s">
        <v>263</v>
      </c>
      <c r="F18" s="233">
        <v>2500000</v>
      </c>
      <c r="G18" s="232">
        <f>F18</f>
        <v>2500000</v>
      </c>
    </row>
    <row r="19" spans="1:7" ht="12.75" hidden="1">
      <c r="A19" s="291"/>
      <c r="B19" s="291"/>
      <c r="C19" s="9" t="s">
        <v>11</v>
      </c>
      <c r="D19" s="9" t="s">
        <v>6</v>
      </c>
      <c r="E19" s="10"/>
      <c r="F19" s="233"/>
      <c r="G19" s="232">
        <f t="shared" si="1"/>
        <v>0</v>
      </c>
    </row>
    <row r="20" spans="1:7" ht="12.75">
      <c r="A20" s="291"/>
      <c r="B20" s="291"/>
      <c r="C20" s="9" t="s">
        <v>11</v>
      </c>
      <c r="D20" s="9" t="s">
        <v>260</v>
      </c>
      <c r="E20" s="10" t="s">
        <v>263</v>
      </c>
      <c r="F20" s="233">
        <v>800</v>
      </c>
      <c r="G20" s="232">
        <f t="shared" si="1"/>
        <v>800</v>
      </c>
    </row>
    <row r="21" spans="1:7" ht="12.75">
      <c r="A21" s="291"/>
      <c r="B21" s="291"/>
      <c r="C21" s="194" t="s">
        <v>12</v>
      </c>
      <c r="D21" s="194" t="s">
        <v>256</v>
      </c>
      <c r="E21" s="10"/>
      <c r="F21" s="233">
        <v>24913018.43</v>
      </c>
      <c r="G21" s="232">
        <f t="shared" si="1"/>
        <v>24913018.43</v>
      </c>
    </row>
    <row r="22" spans="1:11" ht="12.75">
      <c r="A22" s="291"/>
      <c r="B22" s="291"/>
      <c r="C22" s="195" t="s">
        <v>12</v>
      </c>
      <c r="D22" s="195" t="s">
        <v>257</v>
      </c>
      <c r="E22" s="10"/>
      <c r="F22" s="233">
        <v>7523731.57</v>
      </c>
      <c r="G22" s="232">
        <f t="shared" si="1"/>
        <v>7523731.57</v>
      </c>
      <c r="K22" s="7"/>
    </row>
    <row r="23" spans="1:7" ht="12.75">
      <c r="A23" s="291"/>
      <c r="B23" s="291"/>
      <c r="C23" s="195" t="s">
        <v>13</v>
      </c>
      <c r="D23" s="195" t="s">
        <v>256</v>
      </c>
      <c r="E23" s="10"/>
      <c r="F23" s="233">
        <v>3609539.17</v>
      </c>
      <c r="G23" s="232">
        <f t="shared" si="1"/>
        <v>3609539.17</v>
      </c>
    </row>
    <row r="24" spans="1:7" ht="12.75">
      <c r="A24" s="291"/>
      <c r="B24" s="291"/>
      <c r="C24" s="195" t="s">
        <v>13</v>
      </c>
      <c r="D24" s="195" t="s">
        <v>257</v>
      </c>
      <c r="E24" s="10"/>
      <c r="F24" s="233">
        <v>1090080.83</v>
      </c>
      <c r="G24" s="232">
        <f t="shared" si="1"/>
        <v>1090080.83</v>
      </c>
    </row>
    <row r="25" spans="1:7" ht="13.5" thickBot="1">
      <c r="A25" s="291"/>
      <c r="B25" s="291"/>
      <c r="C25" s="194" t="s">
        <v>14</v>
      </c>
      <c r="D25" s="194" t="s">
        <v>258</v>
      </c>
      <c r="E25" s="263"/>
      <c r="F25" s="232">
        <v>491100</v>
      </c>
      <c r="G25" s="232">
        <f t="shared" si="1"/>
        <v>491100</v>
      </c>
    </row>
    <row r="26" spans="1:10" ht="13.5" thickBot="1">
      <c r="A26" s="221"/>
      <c r="B26" s="217" t="s">
        <v>16</v>
      </c>
      <c r="C26" s="218"/>
      <c r="D26" s="218"/>
      <c r="E26" s="219">
        <f aca="true" t="shared" si="2" ref="E26:J26">SUM(E15:E25)</f>
        <v>0</v>
      </c>
      <c r="F26" s="219">
        <f t="shared" si="2"/>
        <v>55678857</v>
      </c>
      <c r="G26" s="219">
        <f t="shared" si="2"/>
        <v>55680429.58</v>
      </c>
      <c r="H26" s="219">
        <f t="shared" si="2"/>
        <v>0</v>
      </c>
      <c r="I26" s="219">
        <f t="shared" si="2"/>
        <v>0</v>
      </c>
      <c r="J26" s="219">
        <f t="shared" si="2"/>
        <v>0</v>
      </c>
    </row>
    <row r="27" spans="1:7" s="5" customFormat="1" ht="13.5" thickBot="1">
      <c r="A27" s="234" t="s">
        <v>18</v>
      </c>
      <c r="B27" s="196">
        <v>30906030190</v>
      </c>
      <c r="C27" s="235"/>
      <c r="D27" s="235"/>
      <c r="E27" s="236">
        <f>E14+E26</f>
        <v>0</v>
      </c>
      <c r="F27" s="236">
        <f>F14+F26</f>
        <v>67170014</v>
      </c>
      <c r="G27" s="236">
        <f>G14+G26</f>
        <v>67171586.58</v>
      </c>
    </row>
    <row r="28" spans="1:7" s="5" customFormat="1" ht="12.75" customHeight="1">
      <c r="A28" s="283">
        <v>31906030190</v>
      </c>
      <c r="B28" s="280" t="s">
        <v>298</v>
      </c>
      <c r="C28" s="238" t="s">
        <v>15</v>
      </c>
      <c r="D28" s="238" t="s">
        <v>258</v>
      </c>
      <c r="E28" s="239"/>
      <c r="F28" s="239">
        <v>2105280</v>
      </c>
      <c r="G28" s="268">
        <f aca="true" t="shared" si="3" ref="G28:G39">F28</f>
        <v>2105280</v>
      </c>
    </row>
    <row r="29" spans="1:7" s="5" customFormat="1" ht="12.75" customHeight="1">
      <c r="A29" s="284"/>
      <c r="B29" s="281"/>
      <c r="C29" s="25" t="s">
        <v>305</v>
      </c>
      <c r="D29" s="25" t="s">
        <v>256</v>
      </c>
      <c r="E29" s="26">
        <v>1587003.07</v>
      </c>
      <c r="F29" s="26">
        <v>1587003.07</v>
      </c>
      <c r="G29" s="13">
        <v>1587003.07</v>
      </c>
    </row>
    <row r="30" spans="1:7" s="5" customFormat="1" ht="12.75" customHeight="1">
      <c r="A30" s="284"/>
      <c r="B30" s="281"/>
      <c r="C30" s="25" t="s">
        <v>305</v>
      </c>
      <c r="D30" s="25" t="s">
        <v>257</v>
      </c>
      <c r="E30" s="26">
        <v>479274.93</v>
      </c>
      <c r="F30" s="26">
        <v>479274.93</v>
      </c>
      <c r="G30" s="13">
        <v>479274.93</v>
      </c>
    </row>
    <row r="31" spans="1:7" s="5" customFormat="1" ht="12.75" customHeight="1">
      <c r="A31" s="284"/>
      <c r="B31" s="281"/>
      <c r="C31" s="25" t="s">
        <v>306</v>
      </c>
      <c r="D31" s="25" t="s">
        <v>307</v>
      </c>
      <c r="E31" s="26">
        <v>670098</v>
      </c>
      <c r="F31" s="26">
        <v>670098</v>
      </c>
      <c r="G31" s="13">
        <v>670098</v>
      </c>
    </row>
    <row r="32" spans="1:7" s="5" customFormat="1" ht="12.75" customHeight="1">
      <c r="A32" s="284"/>
      <c r="B32" s="281"/>
      <c r="C32" s="25" t="s">
        <v>308</v>
      </c>
      <c r="D32" s="25" t="s">
        <v>256</v>
      </c>
      <c r="E32" s="26">
        <v>260033.99</v>
      </c>
      <c r="F32" s="26">
        <v>260033.99</v>
      </c>
      <c r="G32" s="13">
        <v>260033.99</v>
      </c>
    </row>
    <row r="33" spans="1:7" s="5" customFormat="1" ht="12.75" customHeight="1">
      <c r="A33" s="284"/>
      <c r="B33" s="281"/>
      <c r="C33" s="25" t="s">
        <v>308</v>
      </c>
      <c r="D33" s="25" t="s">
        <v>257</v>
      </c>
      <c r="E33" s="26">
        <v>78530.26</v>
      </c>
      <c r="F33" s="26">
        <v>78530.26</v>
      </c>
      <c r="G33" s="272">
        <v>78530.26</v>
      </c>
    </row>
    <row r="34" spans="1:7" s="5" customFormat="1" ht="12.75">
      <c r="A34" s="284"/>
      <c r="B34" s="281"/>
      <c r="C34" s="12" t="s">
        <v>21</v>
      </c>
      <c r="D34" s="12" t="s">
        <v>258</v>
      </c>
      <c r="E34" s="13"/>
      <c r="F34" s="13">
        <v>966240</v>
      </c>
      <c r="G34" s="13">
        <f t="shared" si="3"/>
        <v>966240</v>
      </c>
    </row>
    <row r="35" spans="1:7" s="5" customFormat="1" ht="13.5" customHeight="1" hidden="1" thickBot="1">
      <c r="A35" s="284"/>
      <c r="B35" s="281"/>
      <c r="C35" s="25" t="s">
        <v>238</v>
      </c>
      <c r="D35" s="25" t="s">
        <v>6</v>
      </c>
      <c r="E35" s="26"/>
      <c r="F35" s="26"/>
      <c r="G35" s="269">
        <f t="shared" si="3"/>
        <v>0</v>
      </c>
    </row>
    <row r="36" spans="1:7" s="5" customFormat="1" ht="13.5" customHeight="1" hidden="1" thickBot="1">
      <c r="A36" s="284"/>
      <c r="B36" s="281"/>
      <c r="C36" s="25" t="s">
        <v>238</v>
      </c>
      <c r="D36" s="25" t="s">
        <v>6</v>
      </c>
      <c r="E36" s="13"/>
      <c r="F36" s="26"/>
      <c r="G36" s="240">
        <f t="shared" si="3"/>
        <v>0</v>
      </c>
    </row>
    <row r="37" spans="1:7" s="5" customFormat="1" ht="13.5" customHeight="1" hidden="1" thickBot="1">
      <c r="A37" s="284"/>
      <c r="B37" s="281"/>
      <c r="C37" s="25" t="s">
        <v>238</v>
      </c>
      <c r="D37" s="25" t="s">
        <v>6</v>
      </c>
      <c r="E37" s="13"/>
      <c r="F37" s="26"/>
      <c r="G37" s="240">
        <f t="shared" si="3"/>
        <v>0</v>
      </c>
    </row>
    <row r="38" spans="1:11" s="5" customFormat="1" ht="13.5" customHeight="1" hidden="1" thickBot="1">
      <c r="A38" s="284"/>
      <c r="B38" s="282"/>
      <c r="C38" s="266" t="s">
        <v>239</v>
      </c>
      <c r="D38" s="266" t="s">
        <v>6</v>
      </c>
      <c r="E38" s="267"/>
      <c r="F38" s="267"/>
      <c r="G38" s="268">
        <f t="shared" si="3"/>
        <v>0</v>
      </c>
      <c r="K38" s="6"/>
    </row>
    <row r="39" spans="1:11" s="5" customFormat="1" ht="13.5" thickBot="1">
      <c r="A39" s="285"/>
      <c r="B39" s="265"/>
      <c r="C39" s="266" t="s">
        <v>299</v>
      </c>
      <c r="D39" s="266" t="s">
        <v>258</v>
      </c>
      <c r="E39" s="26"/>
      <c r="F39" s="26">
        <v>4000000</v>
      </c>
      <c r="G39" s="323">
        <f t="shared" si="3"/>
        <v>4000000</v>
      </c>
      <c r="K39" s="6"/>
    </row>
    <row r="40" spans="1:7" s="5" customFormat="1" ht="13.5" thickBot="1">
      <c r="A40" s="237" t="s">
        <v>18</v>
      </c>
      <c r="B40" s="30">
        <v>31906030190</v>
      </c>
      <c r="C40" s="200"/>
      <c r="D40" s="200"/>
      <c r="E40" s="201">
        <f>SUM(E28:E39)</f>
        <v>3074940.25</v>
      </c>
      <c r="F40" s="201">
        <f>SUM(F28:F39)</f>
        <v>10146460.25</v>
      </c>
      <c r="G40" s="201">
        <f>SUM(G28:G39)</f>
        <v>10146460.25</v>
      </c>
    </row>
    <row r="41" spans="1:11" s="5" customFormat="1" ht="13.5" thickBot="1">
      <c r="A41" s="14"/>
      <c r="B41" s="15" t="s">
        <v>22</v>
      </c>
      <c r="C41" s="16"/>
      <c r="D41" s="16"/>
      <c r="E41" s="19"/>
      <c r="F41" s="17"/>
      <c r="G41" s="18">
        <v>79322.39</v>
      </c>
      <c r="K41" s="6" t="e">
        <f>#REF!+#REF!+#REF!+#REF!+#REF!</f>
        <v>#REF!</v>
      </c>
    </row>
    <row r="42" spans="1:8" ht="13.5" thickBot="1">
      <c r="A42" s="275"/>
      <c r="B42" s="274"/>
      <c r="C42" s="27" t="s">
        <v>17</v>
      </c>
      <c r="D42" s="27" t="s">
        <v>258</v>
      </c>
      <c r="E42" s="28"/>
      <c r="F42" s="28">
        <v>1200000</v>
      </c>
      <c r="G42" s="28">
        <v>1279322.39</v>
      </c>
      <c r="H42" s="7"/>
    </row>
    <row r="43" spans="1:7" s="5" customFormat="1" ht="13.5" thickBot="1">
      <c r="A43" s="23" t="s">
        <v>23</v>
      </c>
      <c r="B43" s="29">
        <v>33906030190</v>
      </c>
      <c r="C43" s="250"/>
      <c r="D43" s="250"/>
      <c r="E43" s="251">
        <f>SUM(E42:E42)</f>
        <v>0</v>
      </c>
      <c r="F43" s="251">
        <f>SUM(F42:F42)</f>
        <v>1200000</v>
      </c>
      <c r="G43" s="251">
        <f>SUM(G42:G42)</f>
        <v>1279322.39</v>
      </c>
    </row>
    <row r="44" spans="1:8" s="5" customFormat="1" ht="12.75">
      <c r="A44" s="20" t="s">
        <v>19</v>
      </c>
      <c r="B44" s="20"/>
      <c r="C44" s="21"/>
      <c r="D44" s="21"/>
      <c r="E44" s="22">
        <f>E43+E40+E27</f>
        <v>3074940.25</v>
      </c>
      <c r="F44" s="22">
        <f>F43+F40+F27</f>
        <v>78516474.25</v>
      </c>
      <c r="G44" s="22">
        <f>G43+G40+G27</f>
        <v>78597369.22</v>
      </c>
      <c r="H44" s="6"/>
    </row>
    <row r="45" ht="12.75">
      <c r="G45" s="7"/>
    </row>
    <row r="46" spans="1:6" ht="27" customHeight="1">
      <c r="A46" s="1" t="s">
        <v>264</v>
      </c>
      <c r="F46" s="7"/>
    </row>
    <row r="53" ht="12.75">
      <c r="B53" s="1" t="s">
        <v>304</v>
      </c>
    </row>
  </sheetData>
  <sheetProtection selectLockedCells="1" selectUnlockedCells="1"/>
  <mergeCells count="8">
    <mergeCell ref="B28:B38"/>
    <mergeCell ref="A1:G1"/>
    <mergeCell ref="A2:G2"/>
    <mergeCell ref="A5:A13"/>
    <mergeCell ref="B5:B13"/>
    <mergeCell ref="A15:A25"/>
    <mergeCell ref="B15:B25"/>
    <mergeCell ref="A28:A39"/>
  </mergeCells>
  <printOptions/>
  <pageMargins left="0.2298611111111111" right="0.1597222222222222" top="0.2298611111111111" bottom="0.2902777777777778" header="0.5118055555555555" footer="0.511805555555555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95" zoomScaleSheetLayoutView="95" zoomScalePageLayoutView="0" workbookViewId="0" topLeftCell="A4">
      <selection activeCell="K19" sqref="K19"/>
    </sheetView>
  </sheetViews>
  <sheetFormatPr defaultColWidth="9.140625" defaultRowHeight="12.75"/>
  <cols>
    <col min="1" max="1" width="13.140625" style="0" customWidth="1"/>
    <col min="2" max="2" width="27.421875" style="0" customWidth="1"/>
    <col min="3" max="3" width="14.28125" style="0" customWidth="1"/>
    <col min="4" max="4" width="4.28125" style="0" customWidth="1"/>
    <col min="5" max="5" width="15.00390625" style="0" customWidth="1"/>
    <col min="6" max="6" width="18.00390625" style="0" customWidth="1"/>
    <col min="7" max="7" width="17.421875" style="0" customWidth="1"/>
  </cols>
  <sheetData>
    <row r="1" spans="1:7" ht="13.5">
      <c r="A1" s="286" t="s">
        <v>250</v>
      </c>
      <c r="B1" s="286"/>
      <c r="C1" s="286"/>
      <c r="D1" s="286"/>
      <c r="E1" s="286"/>
      <c r="F1" s="286"/>
      <c r="G1" s="286"/>
    </row>
    <row r="2" spans="1:7" ht="15">
      <c r="A2" s="287" t="s">
        <v>298</v>
      </c>
      <c r="B2" s="287"/>
      <c r="C2" s="287"/>
      <c r="D2" s="287"/>
      <c r="E2" s="287"/>
      <c r="F2" s="287"/>
      <c r="G2" s="287"/>
    </row>
    <row r="3" spans="1:7" ht="26.25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3" t="s">
        <v>251</v>
      </c>
      <c r="G3" s="3" t="s">
        <v>252</v>
      </c>
    </row>
    <row r="4" spans="1:7" ht="12.75">
      <c r="A4" s="288">
        <v>30906030190</v>
      </c>
      <c r="B4" s="290" t="s">
        <v>298</v>
      </c>
      <c r="C4" s="9" t="s">
        <v>5</v>
      </c>
      <c r="D4" s="9" t="s">
        <v>256</v>
      </c>
      <c r="E4" s="10"/>
      <c r="F4" s="233">
        <v>2913501</v>
      </c>
      <c r="G4" s="233">
        <f>F4</f>
        <v>2913501</v>
      </c>
    </row>
    <row r="5" spans="1:7" ht="12.75">
      <c r="A5" s="289"/>
      <c r="B5" s="291"/>
      <c r="C5" s="9" t="s">
        <v>5</v>
      </c>
      <c r="D5" s="9" t="s">
        <v>257</v>
      </c>
      <c r="E5" s="233"/>
      <c r="F5" s="233">
        <v>879877</v>
      </c>
      <c r="G5" s="233">
        <f aca="true" t="shared" si="0" ref="G5:G12">F5</f>
        <v>879877</v>
      </c>
    </row>
    <row r="6" spans="1:7" ht="12.75">
      <c r="A6" s="289"/>
      <c r="B6" s="291"/>
      <c r="C6" s="9" t="s">
        <v>5</v>
      </c>
      <c r="D6" s="9" t="s">
        <v>258</v>
      </c>
      <c r="E6" s="233"/>
      <c r="F6" s="233">
        <v>531388</v>
      </c>
      <c r="G6" s="233">
        <f t="shared" si="0"/>
        <v>531388</v>
      </c>
    </row>
    <row r="7" spans="1:7" ht="12.75">
      <c r="A7" s="289"/>
      <c r="B7" s="291"/>
      <c r="C7" s="9" t="s">
        <v>5</v>
      </c>
      <c r="D7" s="9" t="s">
        <v>259</v>
      </c>
      <c r="E7" s="233"/>
      <c r="F7" s="233">
        <v>1279193</v>
      </c>
      <c r="G7" s="233">
        <f t="shared" si="0"/>
        <v>1279193</v>
      </c>
    </row>
    <row r="8" spans="1:7" ht="12.75">
      <c r="A8" s="289"/>
      <c r="B8" s="291"/>
      <c r="C8" s="192" t="s">
        <v>7</v>
      </c>
      <c r="D8" s="192" t="s">
        <v>256</v>
      </c>
      <c r="E8" s="233"/>
      <c r="F8" s="233">
        <v>3595929.34</v>
      </c>
      <c r="G8" s="233">
        <f t="shared" si="0"/>
        <v>3595929.34</v>
      </c>
    </row>
    <row r="9" spans="1:7" ht="12.75">
      <c r="A9" s="289"/>
      <c r="B9" s="291"/>
      <c r="C9" s="193" t="s">
        <v>7</v>
      </c>
      <c r="D9" s="193" t="s">
        <v>257</v>
      </c>
      <c r="E9" s="233"/>
      <c r="F9" s="233">
        <v>1085970.66</v>
      </c>
      <c r="G9" s="233">
        <f t="shared" si="0"/>
        <v>1085970.66</v>
      </c>
    </row>
    <row r="10" spans="1:7" ht="12.75">
      <c r="A10" s="289"/>
      <c r="B10" s="291"/>
      <c r="C10" s="193" t="s">
        <v>8</v>
      </c>
      <c r="D10" s="193" t="s">
        <v>256</v>
      </c>
      <c r="E10" s="233"/>
      <c r="F10" s="233">
        <v>1623655.91</v>
      </c>
      <c r="G10" s="233">
        <f t="shared" si="0"/>
        <v>1623655.91</v>
      </c>
    </row>
    <row r="11" spans="1:7" ht="12.75">
      <c r="A11" s="289"/>
      <c r="B11" s="291"/>
      <c r="C11" s="193" t="s">
        <v>8</v>
      </c>
      <c r="D11" s="193" t="s">
        <v>257</v>
      </c>
      <c r="E11" s="233"/>
      <c r="F11" s="233">
        <v>490344.09</v>
      </c>
      <c r="G11" s="233">
        <f t="shared" si="0"/>
        <v>490344.09</v>
      </c>
    </row>
    <row r="12" spans="1:7" ht="13.5" thickBot="1">
      <c r="A12" s="289"/>
      <c r="B12" s="291"/>
      <c r="C12" s="192" t="s">
        <v>9</v>
      </c>
      <c r="D12" s="192" t="s">
        <v>258</v>
      </c>
      <c r="E12" s="232"/>
      <c r="F12" s="232">
        <v>47919</v>
      </c>
      <c r="G12" s="233">
        <f t="shared" si="0"/>
        <v>47919</v>
      </c>
    </row>
    <row r="13" spans="1:7" ht="13.5" thickBot="1">
      <c r="A13" s="216"/>
      <c r="B13" s="217" t="s">
        <v>10</v>
      </c>
      <c r="C13" s="218"/>
      <c r="D13" s="218"/>
      <c r="E13" s="219">
        <f>SUM(E4:E12)</f>
        <v>0</v>
      </c>
      <c r="F13" s="219">
        <f>SUM(F4:F12)</f>
        <v>12447778</v>
      </c>
      <c r="G13" s="220">
        <f>SUM(G4:G12)</f>
        <v>12447778</v>
      </c>
    </row>
    <row r="14" spans="1:7" ht="12.75">
      <c r="A14" s="292">
        <v>30906030190</v>
      </c>
      <c r="B14" s="292" t="s">
        <v>298</v>
      </c>
      <c r="C14" s="11" t="s">
        <v>11</v>
      </c>
      <c r="D14" s="11" t="s">
        <v>256</v>
      </c>
      <c r="E14" s="232"/>
      <c r="F14" s="232">
        <v>10166721</v>
      </c>
      <c r="G14" s="232">
        <f>F14</f>
        <v>10166721</v>
      </c>
    </row>
    <row r="15" spans="1:7" ht="12.75">
      <c r="A15" s="291"/>
      <c r="B15" s="291"/>
      <c r="C15" s="9" t="s">
        <v>11</v>
      </c>
      <c r="D15" s="9" t="s">
        <v>257</v>
      </c>
      <c r="E15" s="233"/>
      <c r="F15" s="233">
        <v>3070350</v>
      </c>
      <c r="G15" s="232">
        <f aca="true" t="shared" si="1" ref="G15:G23">F15</f>
        <v>3070350</v>
      </c>
    </row>
    <row r="16" spans="1:7" ht="12.75">
      <c r="A16" s="291"/>
      <c r="B16" s="291"/>
      <c r="C16" s="9" t="s">
        <v>11</v>
      </c>
      <c r="D16" s="9" t="s">
        <v>258</v>
      </c>
      <c r="E16" s="233"/>
      <c r="F16" s="233">
        <v>3012772</v>
      </c>
      <c r="G16" s="232">
        <f t="shared" si="1"/>
        <v>3012772</v>
      </c>
    </row>
    <row r="17" spans="1:7" ht="12.75">
      <c r="A17" s="291"/>
      <c r="B17" s="291"/>
      <c r="C17" s="9" t="s">
        <v>11</v>
      </c>
      <c r="D17" s="9" t="s">
        <v>259</v>
      </c>
      <c r="E17" s="233"/>
      <c r="F17" s="233">
        <v>2884527</v>
      </c>
      <c r="G17" s="232">
        <f t="shared" si="1"/>
        <v>2884527</v>
      </c>
    </row>
    <row r="18" spans="1:7" ht="12.75">
      <c r="A18" s="291"/>
      <c r="B18" s="291"/>
      <c r="C18" s="9" t="s">
        <v>11</v>
      </c>
      <c r="D18" s="9" t="s">
        <v>260</v>
      </c>
      <c r="E18" s="233"/>
      <c r="F18" s="233">
        <v>800</v>
      </c>
      <c r="G18" s="232">
        <f t="shared" si="1"/>
        <v>800</v>
      </c>
    </row>
    <row r="19" spans="1:7" ht="12.75">
      <c r="A19" s="291"/>
      <c r="B19" s="291"/>
      <c r="C19" s="194" t="s">
        <v>12</v>
      </c>
      <c r="D19" s="194" t="s">
        <v>256</v>
      </c>
      <c r="E19" s="233"/>
      <c r="F19" s="233">
        <v>26656927.8</v>
      </c>
      <c r="G19" s="232">
        <f t="shared" si="1"/>
        <v>26656927.8</v>
      </c>
    </row>
    <row r="20" spans="1:7" ht="12.75">
      <c r="A20" s="291"/>
      <c r="B20" s="291"/>
      <c r="C20" s="195" t="s">
        <v>12</v>
      </c>
      <c r="D20" s="195" t="s">
        <v>257</v>
      </c>
      <c r="E20" s="233"/>
      <c r="F20" s="233">
        <v>8050392.2</v>
      </c>
      <c r="G20" s="232">
        <f t="shared" si="1"/>
        <v>8050392.2</v>
      </c>
    </row>
    <row r="21" spans="1:8" ht="12.75">
      <c r="A21" s="291"/>
      <c r="B21" s="291"/>
      <c r="C21" s="195" t="s">
        <v>13</v>
      </c>
      <c r="D21" s="195" t="s">
        <v>256</v>
      </c>
      <c r="E21" s="233"/>
      <c r="F21" s="233">
        <v>3811367.13</v>
      </c>
      <c r="G21" s="232">
        <f t="shared" si="1"/>
        <v>3811367.13</v>
      </c>
      <c r="H21" t="s">
        <v>263</v>
      </c>
    </row>
    <row r="22" spans="1:7" ht="12.75">
      <c r="A22" s="291"/>
      <c r="B22" s="291"/>
      <c r="C22" s="195" t="s">
        <v>13</v>
      </c>
      <c r="D22" s="195" t="s">
        <v>257</v>
      </c>
      <c r="E22" s="233"/>
      <c r="F22" s="233">
        <v>1151032.87</v>
      </c>
      <c r="G22" s="232">
        <f t="shared" si="1"/>
        <v>1151032.87</v>
      </c>
    </row>
    <row r="23" spans="1:7" ht="13.5" thickBot="1">
      <c r="A23" s="291"/>
      <c r="B23" s="291"/>
      <c r="C23" s="194" t="s">
        <v>14</v>
      </c>
      <c r="D23" s="194" t="s">
        <v>258</v>
      </c>
      <c r="E23" s="232"/>
      <c r="F23" s="232">
        <v>511000</v>
      </c>
      <c r="G23" s="232">
        <f t="shared" si="1"/>
        <v>511000</v>
      </c>
    </row>
    <row r="24" spans="1:7" ht="13.5" thickBot="1">
      <c r="A24" s="221"/>
      <c r="B24" s="217" t="s">
        <v>16</v>
      </c>
      <c r="C24" s="218"/>
      <c r="D24" s="218"/>
      <c r="E24" s="219">
        <f>SUM(E14:E23)</f>
        <v>0</v>
      </c>
      <c r="F24" s="219">
        <f>SUM(F14:F23)</f>
        <v>59315890</v>
      </c>
      <c r="G24" s="220">
        <f>SUM(G14:G23)</f>
        <v>59315890</v>
      </c>
    </row>
    <row r="25" spans="1:7" ht="13.5" thickBot="1">
      <c r="A25" s="14" t="s">
        <v>18</v>
      </c>
      <c r="B25" s="196">
        <v>30906030190</v>
      </c>
      <c r="C25" s="197"/>
      <c r="D25" s="197"/>
      <c r="E25" s="198">
        <f>E13+E24</f>
        <v>0</v>
      </c>
      <c r="F25" s="198">
        <f>F13+F24</f>
        <v>71763668</v>
      </c>
      <c r="G25" s="199">
        <f>G13+G24</f>
        <v>71763668</v>
      </c>
    </row>
    <row r="26" spans="1:7" ht="12.75" customHeight="1">
      <c r="A26" s="293">
        <v>31906030190</v>
      </c>
      <c r="B26" s="295" t="s">
        <v>298</v>
      </c>
      <c r="C26" s="25" t="s">
        <v>15</v>
      </c>
      <c r="D26" s="25" t="s">
        <v>258</v>
      </c>
      <c r="E26" s="26"/>
      <c r="F26" s="26">
        <v>2962134</v>
      </c>
      <c r="G26" s="26">
        <f>F26</f>
        <v>2962134</v>
      </c>
    </row>
    <row r="27" spans="1:7" ht="12.75" customHeight="1">
      <c r="A27" s="294"/>
      <c r="B27" s="281"/>
      <c r="C27" s="25" t="s">
        <v>306</v>
      </c>
      <c r="D27" s="25" t="s">
        <v>258</v>
      </c>
      <c r="E27" s="26">
        <v>675949</v>
      </c>
      <c r="F27" s="26">
        <v>675949</v>
      </c>
      <c r="G27" s="26">
        <v>675949</v>
      </c>
    </row>
    <row r="28" spans="1:7" ht="13.5" thickBot="1">
      <c r="A28" s="294"/>
      <c r="B28" s="281"/>
      <c r="C28" s="12" t="s">
        <v>21</v>
      </c>
      <c r="D28" s="12" t="s">
        <v>258</v>
      </c>
      <c r="E28" s="13"/>
      <c r="F28" s="13">
        <v>2102400</v>
      </c>
      <c r="G28" s="26">
        <f>F28</f>
        <v>2102400</v>
      </c>
    </row>
    <row r="29" spans="1:7" ht="13.5" thickBot="1">
      <c r="A29" s="14" t="s">
        <v>18</v>
      </c>
      <c r="B29" s="30">
        <v>31906030190</v>
      </c>
      <c r="C29" s="200"/>
      <c r="D29" s="200"/>
      <c r="E29" s="201">
        <f>SUM(E26:E28)</f>
        <v>675949</v>
      </c>
      <c r="F29" s="201">
        <f>SUM(F26:F28)</f>
        <v>5740483</v>
      </c>
      <c r="G29" s="201">
        <f>SUM(G26:G28)</f>
        <v>5740483</v>
      </c>
    </row>
    <row r="30" spans="1:7" ht="13.5" thickBot="1">
      <c r="A30" s="14"/>
      <c r="B30" s="15" t="s">
        <v>22</v>
      </c>
      <c r="C30" s="16"/>
      <c r="D30" s="16"/>
      <c r="E30" s="19"/>
      <c r="F30" s="17"/>
      <c r="G30" s="18">
        <v>0</v>
      </c>
    </row>
    <row r="31" spans="1:7" ht="13.5" thickBot="1">
      <c r="A31" s="275"/>
      <c r="B31" s="274"/>
      <c r="C31" s="27" t="s">
        <v>17</v>
      </c>
      <c r="D31" s="27" t="s">
        <v>258</v>
      </c>
      <c r="E31" s="28"/>
      <c r="F31" s="28">
        <v>1200000</v>
      </c>
      <c r="G31" s="24">
        <v>1200000</v>
      </c>
    </row>
    <row r="32" spans="1:7" ht="13.5" thickBot="1">
      <c r="A32" s="23" t="s">
        <v>23</v>
      </c>
      <c r="B32" s="29">
        <v>33906030190</v>
      </c>
      <c r="C32" s="214"/>
      <c r="D32" s="214"/>
      <c r="E32" s="215">
        <f>SUM(E31:E31)</f>
        <v>0</v>
      </c>
      <c r="F32" s="215">
        <f>SUM(F31:F31)</f>
        <v>1200000</v>
      </c>
      <c r="G32" s="215">
        <f>SUM(G31:G31)</f>
        <v>1200000</v>
      </c>
    </row>
    <row r="33" spans="1:7" ht="12.75">
      <c r="A33" s="20" t="s">
        <v>19</v>
      </c>
      <c r="B33" s="20"/>
      <c r="C33" s="21"/>
      <c r="D33" s="21"/>
      <c r="E33" s="22">
        <f>E32+E29+E25</f>
        <v>675949</v>
      </c>
      <c r="F33" s="22">
        <f>F32+F29+F25</f>
        <v>78704151</v>
      </c>
      <c r="G33" s="22">
        <f>G32+G29+G25</f>
        <v>78704151</v>
      </c>
    </row>
    <row r="34" spans="1:7" ht="12.75">
      <c r="A34" s="1"/>
      <c r="B34" s="1"/>
      <c r="C34" s="2"/>
      <c r="D34" s="2"/>
      <c r="E34" s="1"/>
      <c r="F34" s="1"/>
      <c r="G34" s="7"/>
    </row>
    <row r="35" spans="1:7" ht="12.75">
      <c r="A35" s="1" t="s">
        <v>20</v>
      </c>
      <c r="B35" s="1"/>
      <c r="C35" s="2"/>
      <c r="D35" s="2"/>
      <c r="E35" s="1"/>
      <c r="F35" s="7"/>
      <c r="G35" s="1"/>
    </row>
    <row r="36" spans="1:7" ht="12.75">
      <c r="A36" s="1"/>
      <c r="B36" s="1"/>
      <c r="C36" s="2"/>
      <c r="D36" s="2"/>
      <c r="E36" s="1"/>
      <c r="F36" s="1"/>
      <c r="G36" s="1"/>
    </row>
    <row r="37" spans="1:7" ht="12.75">
      <c r="A37" s="1"/>
      <c r="B37" s="1"/>
      <c r="C37" s="2"/>
      <c r="D37" s="2"/>
      <c r="E37" s="1"/>
      <c r="F37" s="1"/>
      <c r="G37" s="1"/>
    </row>
    <row r="38" spans="1:7" ht="12.75">
      <c r="A38" s="1"/>
      <c r="B38" s="1"/>
      <c r="C38" s="2"/>
      <c r="D38" s="2"/>
      <c r="E38" s="1"/>
      <c r="F38" s="1"/>
      <c r="G38" s="1"/>
    </row>
  </sheetData>
  <sheetProtection/>
  <mergeCells count="8">
    <mergeCell ref="A26:A28"/>
    <mergeCell ref="B26:B28"/>
    <mergeCell ref="A1:G1"/>
    <mergeCell ref="A2:G2"/>
    <mergeCell ref="A4:A12"/>
    <mergeCell ref="B4:B12"/>
    <mergeCell ref="A14:A23"/>
    <mergeCell ref="B14:B2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82" zoomScaleSheetLayoutView="82" zoomScalePageLayoutView="0" workbookViewId="0" topLeftCell="A1">
      <selection activeCell="C27" sqref="C27"/>
    </sheetView>
  </sheetViews>
  <sheetFormatPr defaultColWidth="9.140625" defaultRowHeight="12.75"/>
  <cols>
    <col min="1" max="1" width="13.140625" style="0" customWidth="1"/>
    <col min="2" max="2" width="27.421875" style="0" customWidth="1"/>
    <col min="3" max="3" width="14.28125" style="0" customWidth="1"/>
    <col min="4" max="4" width="4.28125" style="0" customWidth="1"/>
    <col min="5" max="5" width="15.140625" style="0" customWidth="1"/>
    <col min="6" max="6" width="18.00390625" style="0" customWidth="1"/>
    <col min="7" max="7" width="17.421875" style="0" customWidth="1"/>
  </cols>
  <sheetData>
    <row r="1" spans="1:7" ht="13.5">
      <c r="A1" s="286" t="s">
        <v>268</v>
      </c>
      <c r="B1" s="286"/>
      <c r="C1" s="286"/>
      <c r="D1" s="286"/>
      <c r="E1" s="286"/>
      <c r="F1" s="286"/>
      <c r="G1" s="286"/>
    </row>
    <row r="2" spans="1:7" ht="15">
      <c r="A2" s="287" t="s">
        <v>298</v>
      </c>
      <c r="B2" s="287"/>
      <c r="C2" s="287"/>
      <c r="D2" s="287"/>
      <c r="E2" s="287"/>
      <c r="F2" s="287"/>
      <c r="G2" s="287"/>
    </row>
    <row r="3" spans="1:7" ht="26.25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3" t="s">
        <v>269</v>
      </c>
      <c r="G3" s="3" t="s">
        <v>270</v>
      </c>
    </row>
    <row r="4" spans="1:7" ht="12.75">
      <c r="A4" s="288">
        <v>30906030190</v>
      </c>
      <c r="B4" s="290" t="s">
        <v>298</v>
      </c>
      <c r="C4" s="9" t="s">
        <v>5</v>
      </c>
      <c r="D4" s="9" t="s">
        <v>256</v>
      </c>
      <c r="E4" s="10"/>
      <c r="F4" s="233">
        <v>2913501</v>
      </c>
      <c r="G4" s="233">
        <f aca="true" t="shared" si="0" ref="G4:G12">F4</f>
        <v>2913501</v>
      </c>
    </row>
    <row r="5" spans="1:7" ht="12.75">
      <c r="A5" s="289"/>
      <c r="B5" s="291"/>
      <c r="C5" s="9" t="s">
        <v>5</v>
      </c>
      <c r="D5" s="9" t="s">
        <v>257</v>
      </c>
      <c r="E5" s="233"/>
      <c r="F5" s="233">
        <v>879877</v>
      </c>
      <c r="G5" s="233">
        <f t="shared" si="0"/>
        <v>879877</v>
      </c>
    </row>
    <row r="6" spans="1:7" ht="12.75">
      <c r="A6" s="289"/>
      <c r="B6" s="291"/>
      <c r="C6" s="9" t="s">
        <v>5</v>
      </c>
      <c r="D6" s="9" t="s">
        <v>258</v>
      </c>
      <c r="E6" s="233"/>
      <c r="F6" s="233">
        <v>531388</v>
      </c>
      <c r="G6" s="233">
        <f t="shared" si="0"/>
        <v>531388</v>
      </c>
    </row>
    <row r="7" spans="1:7" ht="12.75">
      <c r="A7" s="289"/>
      <c r="B7" s="291"/>
      <c r="C7" s="9" t="s">
        <v>5</v>
      </c>
      <c r="D7" s="9" t="s">
        <v>259</v>
      </c>
      <c r="E7" s="233"/>
      <c r="F7" s="233">
        <v>1279193</v>
      </c>
      <c r="G7" s="233">
        <f t="shared" si="0"/>
        <v>1279193</v>
      </c>
    </row>
    <row r="8" spans="1:7" ht="12.75">
      <c r="A8" s="289"/>
      <c r="B8" s="291"/>
      <c r="C8" s="192" t="s">
        <v>7</v>
      </c>
      <c r="D8" s="192" t="s">
        <v>256</v>
      </c>
      <c r="E8" s="233"/>
      <c r="F8" s="233">
        <v>3833102.92</v>
      </c>
      <c r="G8" s="233">
        <f t="shared" si="0"/>
        <v>3833102.92</v>
      </c>
    </row>
    <row r="9" spans="1:7" ht="12.75">
      <c r="A9" s="289"/>
      <c r="B9" s="291"/>
      <c r="C9" s="193" t="s">
        <v>7</v>
      </c>
      <c r="D9" s="193" t="s">
        <v>257</v>
      </c>
      <c r="E9" s="233"/>
      <c r="F9" s="233">
        <v>1157597.08</v>
      </c>
      <c r="G9" s="233">
        <f t="shared" si="0"/>
        <v>1157597.08</v>
      </c>
    </row>
    <row r="10" spans="1:7" ht="12.75">
      <c r="A10" s="289"/>
      <c r="B10" s="291"/>
      <c r="C10" s="193" t="s">
        <v>8</v>
      </c>
      <c r="D10" s="193" t="s">
        <v>256</v>
      </c>
      <c r="E10" s="233"/>
      <c r="F10" s="233">
        <v>1688940.09</v>
      </c>
      <c r="G10" s="233">
        <f t="shared" si="0"/>
        <v>1688940.09</v>
      </c>
    </row>
    <row r="11" spans="1:7" ht="12.75">
      <c r="A11" s="289"/>
      <c r="B11" s="291"/>
      <c r="C11" s="193" t="s">
        <v>8</v>
      </c>
      <c r="D11" s="193" t="s">
        <v>257</v>
      </c>
      <c r="E11" s="233"/>
      <c r="F11" s="233">
        <v>510059.91</v>
      </c>
      <c r="G11" s="233">
        <f t="shared" si="0"/>
        <v>510059.91</v>
      </c>
    </row>
    <row r="12" spans="1:7" ht="13.5" thickBot="1">
      <c r="A12" s="289"/>
      <c r="B12" s="291"/>
      <c r="C12" s="192" t="s">
        <v>9</v>
      </c>
      <c r="D12" s="192" t="s">
        <v>258</v>
      </c>
      <c r="E12" s="232"/>
      <c r="F12" s="232">
        <v>49900</v>
      </c>
      <c r="G12" s="233">
        <f t="shared" si="0"/>
        <v>49900</v>
      </c>
    </row>
    <row r="13" spans="1:7" ht="13.5" thickBot="1">
      <c r="A13" s="216"/>
      <c r="B13" s="217" t="s">
        <v>10</v>
      </c>
      <c r="C13" s="218"/>
      <c r="D13" s="218"/>
      <c r="E13" s="219">
        <f>SUM(E4:E12)</f>
        <v>0</v>
      </c>
      <c r="F13" s="219">
        <f>SUM(F4:F12)</f>
        <v>12843559</v>
      </c>
      <c r="G13" s="220">
        <f>SUM(G4:G12)</f>
        <v>12843559</v>
      </c>
    </row>
    <row r="14" spans="1:7" ht="12.75">
      <c r="A14" s="292">
        <v>30906030190</v>
      </c>
      <c r="B14" s="292" t="s">
        <v>298</v>
      </c>
      <c r="C14" s="11" t="s">
        <v>11</v>
      </c>
      <c r="D14" s="11" t="s">
        <v>256</v>
      </c>
      <c r="E14" s="232"/>
      <c r="F14" s="232">
        <v>10166723</v>
      </c>
      <c r="G14" s="232">
        <f aca="true" t="shared" si="1" ref="G14:G23">F14</f>
        <v>10166723</v>
      </c>
    </row>
    <row r="15" spans="1:7" ht="12.75">
      <c r="A15" s="291"/>
      <c r="B15" s="291"/>
      <c r="C15" s="9" t="s">
        <v>11</v>
      </c>
      <c r="D15" s="9" t="s">
        <v>257</v>
      </c>
      <c r="E15" s="233"/>
      <c r="F15" s="233">
        <v>3070350</v>
      </c>
      <c r="G15" s="232">
        <f t="shared" si="1"/>
        <v>3070350</v>
      </c>
    </row>
    <row r="16" spans="1:7" ht="12.75">
      <c r="A16" s="291"/>
      <c r="B16" s="291"/>
      <c r="C16" s="9" t="s">
        <v>11</v>
      </c>
      <c r="D16" s="9" t="s">
        <v>258</v>
      </c>
      <c r="E16" s="233"/>
      <c r="F16" s="233">
        <v>2608622</v>
      </c>
      <c r="G16" s="232">
        <f t="shared" si="1"/>
        <v>2608622</v>
      </c>
    </row>
    <row r="17" spans="1:7" ht="12.75">
      <c r="A17" s="291"/>
      <c r="B17" s="291"/>
      <c r="C17" s="9" t="s">
        <v>11</v>
      </c>
      <c r="D17" s="9" t="s">
        <v>259</v>
      </c>
      <c r="E17" s="233"/>
      <c r="F17" s="233">
        <v>2944697</v>
      </c>
      <c r="G17" s="232">
        <f t="shared" si="1"/>
        <v>2944697</v>
      </c>
    </row>
    <row r="18" spans="1:7" ht="12.75">
      <c r="A18" s="291"/>
      <c r="B18" s="291"/>
      <c r="C18" s="9" t="s">
        <v>11</v>
      </c>
      <c r="D18" s="9" t="s">
        <v>260</v>
      </c>
      <c r="E18" s="233"/>
      <c r="F18" s="233">
        <v>800</v>
      </c>
      <c r="G18" s="232">
        <f t="shared" si="1"/>
        <v>800</v>
      </c>
    </row>
    <row r="19" spans="1:7" ht="12.75">
      <c r="A19" s="291"/>
      <c r="B19" s="291"/>
      <c r="C19" s="194" t="s">
        <v>12</v>
      </c>
      <c r="D19" s="194" t="s">
        <v>256</v>
      </c>
      <c r="E19" s="233"/>
      <c r="F19" s="233">
        <v>28416282.64</v>
      </c>
      <c r="G19" s="232">
        <f t="shared" si="1"/>
        <v>28416282.64</v>
      </c>
    </row>
    <row r="20" spans="1:7" ht="12.75">
      <c r="A20" s="291"/>
      <c r="B20" s="291"/>
      <c r="C20" s="195" t="s">
        <v>12</v>
      </c>
      <c r="D20" s="195" t="s">
        <v>257</v>
      </c>
      <c r="E20" s="233"/>
      <c r="F20" s="233">
        <v>8581717.36</v>
      </c>
      <c r="G20" s="232">
        <f t="shared" si="1"/>
        <v>8581717.36</v>
      </c>
    </row>
    <row r="21" spans="1:7" ht="12.75">
      <c r="A21" s="291"/>
      <c r="B21" s="291"/>
      <c r="C21" s="195" t="s">
        <v>13</v>
      </c>
      <c r="D21" s="195" t="s">
        <v>256</v>
      </c>
      <c r="E21" s="233"/>
      <c r="F21" s="233">
        <v>3963748.09</v>
      </c>
      <c r="G21" s="232">
        <f t="shared" si="1"/>
        <v>3963748.09</v>
      </c>
    </row>
    <row r="22" spans="1:7" ht="12.75">
      <c r="A22" s="291"/>
      <c r="B22" s="291"/>
      <c r="C22" s="195" t="s">
        <v>13</v>
      </c>
      <c r="D22" s="195" t="s">
        <v>257</v>
      </c>
      <c r="E22" s="233"/>
      <c r="F22" s="233">
        <v>1197051.91</v>
      </c>
      <c r="G22" s="232">
        <f t="shared" si="1"/>
        <v>1197051.91</v>
      </c>
    </row>
    <row r="23" spans="1:7" ht="13.5" thickBot="1">
      <c r="A23" s="291"/>
      <c r="B23" s="291"/>
      <c r="C23" s="194" t="s">
        <v>14</v>
      </c>
      <c r="D23" s="194" t="s">
        <v>258</v>
      </c>
      <c r="E23" s="232"/>
      <c r="F23" s="232">
        <v>531500</v>
      </c>
      <c r="G23" s="232">
        <f t="shared" si="1"/>
        <v>531500</v>
      </c>
    </row>
    <row r="24" spans="1:7" ht="13.5" thickBot="1">
      <c r="A24" s="221"/>
      <c r="B24" s="217" t="s">
        <v>16</v>
      </c>
      <c r="C24" s="218"/>
      <c r="D24" s="218"/>
      <c r="E24" s="219">
        <f>SUM(E14:E23)</f>
        <v>0</v>
      </c>
      <c r="F24" s="219">
        <f>SUM(F14:F23)</f>
        <v>61481492</v>
      </c>
      <c r="G24" s="220">
        <f>SUM(G14:G23)</f>
        <v>61481492</v>
      </c>
    </row>
    <row r="25" spans="1:7" ht="13.5" thickBot="1">
      <c r="A25" s="14" t="s">
        <v>18</v>
      </c>
      <c r="B25" s="196">
        <v>30906030190</v>
      </c>
      <c r="C25" s="197"/>
      <c r="D25" s="197"/>
      <c r="E25" s="198">
        <f>E13+E24</f>
        <v>0</v>
      </c>
      <c r="F25" s="198">
        <f>F13+F24</f>
        <v>74325051</v>
      </c>
      <c r="G25" s="199">
        <f>G13+G24</f>
        <v>74325051</v>
      </c>
    </row>
    <row r="26" spans="1:7" ht="12.75">
      <c r="A26" s="293">
        <v>31906030190</v>
      </c>
      <c r="B26" s="296" t="s">
        <v>298</v>
      </c>
      <c r="C26" s="25" t="s">
        <v>15</v>
      </c>
      <c r="D26" s="25" t="s">
        <v>258</v>
      </c>
      <c r="E26" s="26"/>
      <c r="F26" s="26">
        <v>3080324</v>
      </c>
      <c r="G26" s="26">
        <f>F26</f>
        <v>3080324</v>
      </c>
    </row>
    <row r="27" spans="1:7" ht="12.75">
      <c r="A27" s="294"/>
      <c r="B27" s="297"/>
      <c r="C27" s="25" t="s">
        <v>306</v>
      </c>
      <c r="D27" s="25"/>
      <c r="E27" s="26">
        <v>668961</v>
      </c>
      <c r="F27" s="26">
        <v>668961</v>
      </c>
      <c r="G27" s="26">
        <v>668961</v>
      </c>
    </row>
    <row r="28" spans="1:7" ht="13.5" thickBot="1">
      <c r="A28" s="294"/>
      <c r="B28" s="297"/>
      <c r="C28" s="12" t="s">
        <v>21</v>
      </c>
      <c r="D28" s="12" t="s">
        <v>258</v>
      </c>
      <c r="E28" s="13"/>
      <c r="F28" s="13">
        <v>2102400</v>
      </c>
      <c r="G28" s="26">
        <f>F28</f>
        <v>2102400</v>
      </c>
    </row>
    <row r="29" spans="1:7" ht="13.5" thickBot="1">
      <c r="A29" s="14" t="s">
        <v>18</v>
      </c>
      <c r="B29" s="30">
        <v>31906030190</v>
      </c>
      <c r="C29" s="200"/>
      <c r="D29" s="200"/>
      <c r="E29" s="201">
        <f>SUM(E26:E28)</f>
        <v>668961</v>
      </c>
      <c r="F29" s="201">
        <f>SUM(F26:F28)</f>
        <v>5851685</v>
      </c>
      <c r="G29" s="201">
        <f>SUM(G26:G28)</f>
        <v>5851685</v>
      </c>
    </row>
    <row r="30" spans="1:7" ht="13.5" thickBot="1">
      <c r="A30" s="14"/>
      <c r="B30" s="15" t="s">
        <v>22</v>
      </c>
      <c r="C30" s="16"/>
      <c r="D30" s="16"/>
      <c r="E30" s="19"/>
      <c r="F30" s="17"/>
      <c r="G30" s="18">
        <v>0</v>
      </c>
    </row>
    <row r="31" spans="1:7" ht="13.5" thickBot="1">
      <c r="A31" s="275"/>
      <c r="B31" s="274"/>
      <c r="C31" s="27" t="s">
        <v>17</v>
      </c>
      <c r="D31" s="27" t="s">
        <v>258</v>
      </c>
      <c r="E31" s="28"/>
      <c r="F31" s="28">
        <v>1200000</v>
      </c>
      <c r="G31" s="28">
        <v>1200000</v>
      </c>
    </row>
    <row r="32" spans="1:7" ht="13.5" thickBot="1">
      <c r="A32" s="23" t="s">
        <v>23</v>
      </c>
      <c r="B32" s="29">
        <v>33906030190</v>
      </c>
      <c r="C32" s="214"/>
      <c r="D32" s="214"/>
      <c r="E32" s="215">
        <f>SUM(E31:E31)</f>
        <v>0</v>
      </c>
      <c r="F32" s="215">
        <f>SUM(F31:F31)</f>
        <v>1200000</v>
      </c>
      <c r="G32" s="215">
        <f>SUM(G31:G31)</f>
        <v>1200000</v>
      </c>
    </row>
    <row r="33" spans="1:7" ht="12.75">
      <c r="A33" s="20" t="s">
        <v>19</v>
      </c>
      <c r="B33" s="20"/>
      <c r="C33" s="21"/>
      <c r="D33" s="21"/>
      <c r="E33" s="22">
        <f>E32+E29+E25</f>
        <v>668961</v>
      </c>
      <c r="F33" s="22">
        <f>F32+F29+F25</f>
        <v>81376736</v>
      </c>
      <c r="G33" s="22">
        <f>G32+G29+G25</f>
        <v>81376736</v>
      </c>
    </row>
    <row r="34" spans="1:7" ht="12.75">
      <c r="A34" s="1"/>
      <c r="B34" s="1"/>
      <c r="C34" s="2"/>
      <c r="D34" s="2"/>
      <c r="E34" s="1"/>
      <c r="F34" s="1"/>
      <c r="G34" s="7"/>
    </row>
    <row r="35" spans="1:7" ht="12.75">
      <c r="A35" s="1" t="s">
        <v>20</v>
      </c>
      <c r="B35" s="1"/>
      <c r="C35" s="2"/>
      <c r="D35" s="2"/>
      <c r="E35" s="1"/>
      <c r="F35" s="7"/>
      <c r="G35" s="1"/>
    </row>
    <row r="36" spans="1:7" ht="12.75">
      <c r="A36" s="1"/>
      <c r="B36" s="1"/>
      <c r="C36" s="2"/>
      <c r="D36" s="2"/>
      <c r="E36" s="1"/>
      <c r="F36" s="1"/>
      <c r="G36" s="1"/>
    </row>
    <row r="37" spans="1:7" ht="12.75">
      <c r="A37" s="1"/>
      <c r="B37" s="1"/>
      <c r="C37" s="2"/>
      <c r="D37" s="2"/>
      <c r="E37" s="1"/>
      <c r="F37" s="1"/>
      <c r="G37" s="1"/>
    </row>
    <row r="38" spans="1:7" ht="12.75">
      <c r="A38" s="1"/>
      <c r="B38" s="1"/>
      <c r="C38" s="2"/>
      <c r="D38" s="2"/>
      <c r="E38" s="1"/>
      <c r="F38" s="1"/>
      <c r="G38" s="1"/>
    </row>
  </sheetData>
  <sheetProtection/>
  <mergeCells count="8">
    <mergeCell ref="A26:A28"/>
    <mergeCell ref="B26:B28"/>
    <mergeCell ref="A1:G1"/>
    <mergeCell ref="A2:G2"/>
    <mergeCell ref="A4:A12"/>
    <mergeCell ref="B4:B12"/>
    <mergeCell ref="A14:A23"/>
    <mergeCell ref="B14:B2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9"/>
  <sheetViews>
    <sheetView view="pageBreakPreview" zoomScale="95" zoomScaleNormal="91" zoomScaleSheetLayoutView="95" zoomScalePageLayoutView="0" workbookViewId="0" topLeftCell="A90">
      <selection activeCell="G41" sqref="G41"/>
    </sheetView>
  </sheetViews>
  <sheetFormatPr defaultColWidth="8.7109375" defaultRowHeight="12.75"/>
  <cols>
    <col min="1" max="1" width="63.57421875" style="0" customWidth="1"/>
    <col min="2" max="2" width="11.421875" style="0" customWidth="1"/>
    <col min="3" max="3" width="18.421875" style="0" customWidth="1"/>
    <col min="4" max="4" width="28.421875" style="0" customWidth="1"/>
    <col min="5" max="5" width="18.7109375" style="0" customWidth="1"/>
    <col min="6" max="6" width="17.28125" style="0" customWidth="1"/>
    <col min="7" max="7" width="16.8515625" style="0" customWidth="1"/>
    <col min="8" max="8" width="14.421875" style="8" bestFit="1" customWidth="1"/>
    <col min="9" max="9" width="13.421875" style="8" bestFit="1" customWidth="1"/>
    <col min="10" max="10" width="14.00390625" style="8" customWidth="1"/>
    <col min="11" max="11" width="15.28125" style="8" customWidth="1"/>
    <col min="12" max="16384" width="8.7109375" style="8" customWidth="1"/>
  </cols>
  <sheetData>
    <row r="1" spans="1:7" ht="15">
      <c r="A1" s="298" t="s">
        <v>24</v>
      </c>
      <c r="B1" s="298"/>
      <c r="C1" s="298"/>
      <c r="D1" s="298"/>
      <c r="E1" s="298"/>
      <c r="F1" s="298"/>
      <c r="G1" s="298"/>
    </row>
    <row r="2" spans="1:7" ht="108.75">
      <c r="A2" s="31" t="s">
        <v>25</v>
      </c>
      <c r="B2" s="31" t="s">
        <v>26</v>
      </c>
      <c r="C2" s="31" t="s">
        <v>27</v>
      </c>
      <c r="D2" s="31" t="s">
        <v>28</v>
      </c>
      <c r="E2" s="264" t="s">
        <v>301</v>
      </c>
      <c r="F2" s="264" t="s">
        <v>302</v>
      </c>
      <c r="G2" s="264" t="s">
        <v>303</v>
      </c>
    </row>
    <row r="3" spans="1:7" ht="15">
      <c r="A3" s="31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</row>
    <row r="4" spans="1:7" ht="15">
      <c r="A4" s="32" t="s">
        <v>29</v>
      </c>
      <c r="B4" s="33" t="s">
        <v>30</v>
      </c>
      <c r="C4" s="34" t="s">
        <v>31</v>
      </c>
      <c r="D4" s="33" t="s">
        <v>31</v>
      </c>
      <c r="E4" s="35">
        <v>1572.58</v>
      </c>
      <c r="F4" s="35">
        <v>0</v>
      </c>
      <c r="G4" s="35">
        <v>0</v>
      </c>
    </row>
    <row r="5" spans="1:7" ht="15">
      <c r="A5" s="32" t="s">
        <v>32</v>
      </c>
      <c r="B5" s="33" t="s">
        <v>33</v>
      </c>
      <c r="C5" s="34" t="s">
        <v>31</v>
      </c>
      <c r="D5" s="33" t="s">
        <v>31</v>
      </c>
      <c r="E5" s="35">
        <v>79322.39</v>
      </c>
      <c r="F5" s="35">
        <v>0</v>
      </c>
      <c r="G5" s="35">
        <v>0</v>
      </c>
    </row>
    <row r="6" spans="1:8" ht="15">
      <c r="A6" s="36" t="s">
        <v>34</v>
      </c>
      <c r="B6" s="37" t="s">
        <v>35</v>
      </c>
      <c r="C6" s="38"/>
      <c r="D6" s="39"/>
      <c r="E6" s="40">
        <f>E12+E24+E29+E37+E39</f>
        <v>78516474.25</v>
      </c>
      <c r="F6" s="40">
        <f>F12+F24+F29+F37+F39</f>
        <v>78704151</v>
      </c>
      <c r="G6" s="40">
        <f>G12+G24+G29+G37+G39</f>
        <v>81376736</v>
      </c>
      <c r="H6" s="177"/>
    </row>
    <row r="7" spans="1:8" ht="15">
      <c r="A7" s="32" t="s">
        <v>36</v>
      </c>
      <c r="B7" s="33" t="s">
        <v>37</v>
      </c>
      <c r="C7" s="34">
        <v>120</v>
      </c>
      <c r="D7" s="41"/>
      <c r="E7" s="35"/>
      <c r="F7" s="35"/>
      <c r="G7" s="35"/>
      <c r="H7" s="177"/>
    </row>
    <row r="8" spans="1:7" ht="15">
      <c r="A8" s="32" t="s">
        <v>38</v>
      </c>
      <c r="B8" s="33"/>
      <c r="C8" s="34"/>
      <c r="D8" s="41"/>
      <c r="E8" s="35"/>
      <c r="F8" s="35"/>
      <c r="G8" s="35"/>
    </row>
    <row r="9" spans="1:7" ht="15">
      <c r="A9" s="32" t="s">
        <v>36</v>
      </c>
      <c r="B9" s="33" t="s">
        <v>39</v>
      </c>
      <c r="C9" s="34"/>
      <c r="D9" s="41"/>
      <c r="E9" s="35"/>
      <c r="F9" s="35"/>
      <c r="G9" s="35"/>
    </row>
    <row r="10" spans="1:7" ht="15">
      <c r="A10" s="32" t="s">
        <v>40</v>
      </c>
      <c r="B10" s="33"/>
      <c r="C10" s="34"/>
      <c r="D10" s="41"/>
      <c r="E10" s="35"/>
      <c r="F10" s="35"/>
      <c r="G10" s="35"/>
    </row>
    <row r="11" spans="1:7" ht="15">
      <c r="A11" s="32" t="s">
        <v>41</v>
      </c>
      <c r="B11" s="33" t="s">
        <v>42</v>
      </c>
      <c r="C11" s="34"/>
      <c r="D11" s="41"/>
      <c r="E11" s="35"/>
      <c r="F11" s="35"/>
      <c r="G11" s="35"/>
    </row>
    <row r="12" spans="1:7" ht="30.75">
      <c r="A12" s="42" t="s">
        <v>43</v>
      </c>
      <c r="B12" s="43" t="s">
        <v>44</v>
      </c>
      <c r="C12" s="44">
        <v>130</v>
      </c>
      <c r="D12" s="43"/>
      <c r="E12" s="45">
        <f>E23+E13</f>
        <v>68370014</v>
      </c>
      <c r="F12" s="45">
        <f>SUM(F13+F23)</f>
        <v>72963668</v>
      </c>
      <c r="G12" s="45">
        <f>SUM(G23+G13)</f>
        <v>75525051</v>
      </c>
    </row>
    <row r="13" spans="1:7" ht="62.25">
      <c r="A13" s="32" t="s">
        <v>45</v>
      </c>
      <c r="B13" s="33" t="s">
        <v>46</v>
      </c>
      <c r="C13" s="34">
        <v>130</v>
      </c>
      <c r="D13" s="41"/>
      <c r="E13" s="35">
        <f>SUM(E14:E21)</f>
        <v>67170014</v>
      </c>
      <c r="F13" s="35">
        <f>SUM(F14:F21)</f>
        <v>71763668</v>
      </c>
      <c r="G13" s="35">
        <f>SUM(G14:G22)</f>
        <v>74325051</v>
      </c>
    </row>
    <row r="14" spans="1:7" ht="30.75">
      <c r="A14" s="32" t="s">
        <v>47</v>
      </c>
      <c r="B14" s="33"/>
      <c r="C14" s="34">
        <v>130</v>
      </c>
      <c r="D14" s="41" t="s">
        <v>5</v>
      </c>
      <c r="E14" s="35">
        <f>расшифровка!F5+расшифровка!F6+расшифровка!F7+расшифровка!F8</f>
        <v>5154450</v>
      </c>
      <c r="F14" s="35">
        <f>'2025'!F4+'2025'!F5+'2025'!F6+'2025'!F7</f>
        <v>5603959</v>
      </c>
      <c r="G14" s="35">
        <f>'2026'!F4+'2026'!F5+'2026'!F6+'2026'!F7</f>
        <v>5603959</v>
      </c>
    </row>
    <row r="15" spans="1:7" ht="30.75">
      <c r="A15" s="32" t="s">
        <v>47</v>
      </c>
      <c r="B15" s="33"/>
      <c r="C15" s="34">
        <v>130</v>
      </c>
      <c r="D15" s="41" t="s">
        <v>7</v>
      </c>
      <c r="E15" s="35">
        <f>расшифровка!F9+расшифровка!F10</f>
        <v>4321598</v>
      </c>
      <c r="F15" s="35">
        <f>'2025'!F8+'2025'!F9</f>
        <v>4681900</v>
      </c>
      <c r="G15" s="35">
        <f>'2026'!F8+'2026'!F9</f>
        <v>4990700</v>
      </c>
    </row>
    <row r="16" spans="1:7" ht="30.75">
      <c r="A16" s="32" t="s">
        <v>47</v>
      </c>
      <c r="B16" s="33"/>
      <c r="C16" s="34">
        <v>130</v>
      </c>
      <c r="D16" s="41" t="s">
        <v>8</v>
      </c>
      <c r="E16" s="35">
        <f>расшифровка!F11+расшифровка!F12</f>
        <v>1969034</v>
      </c>
      <c r="F16" s="35">
        <f>'2025'!F10+'2025'!F11</f>
        <v>2114000</v>
      </c>
      <c r="G16" s="35">
        <f>'2026'!F10+'2026'!F11</f>
        <v>2199000</v>
      </c>
    </row>
    <row r="17" spans="1:7" ht="30.75">
      <c r="A17" s="32" t="s">
        <v>47</v>
      </c>
      <c r="B17" s="33"/>
      <c r="C17" s="34">
        <v>130</v>
      </c>
      <c r="D17" s="41" t="s">
        <v>9</v>
      </c>
      <c r="E17" s="35">
        <f>расшифровка!F13</f>
        <v>46075</v>
      </c>
      <c r="F17" s="35">
        <f>'2025'!F12</f>
        <v>47919</v>
      </c>
      <c r="G17" s="35">
        <f>'2026'!F12</f>
        <v>49900</v>
      </c>
    </row>
    <row r="18" spans="1:7" ht="30.75">
      <c r="A18" s="32" t="s">
        <v>47</v>
      </c>
      <c r="B18" s="33"/>
      <c r="C18" s="34">
        <v>130</v>
      </c>
      <c r="D18" s="41" t="s">
        <v>11</v>
      </c>
      <c r="E18" s="35">
        <f>расшифровка!F15+расшифровка!F16+расшифровка!F17+расшифровка!F18+расшифровка!F20</f>
        <v>18051387</v>
      </c>
      <c r="F18" s="35">
        <f>'2025'!F14+'2025'!F15+'2025'!F16+'2025'!F17+'2025'!F18</f>
        <v>19135170</v>
      </c>
      <c r="G18" s="35">
        <f>'2026'!F14+'2026'!F15+'2026'!F16+'2026'!F17+'2026'!F18</f>
        <v>18791192</v>
      </c>
    </row>
    <row r="19" spans="1:7" ht="30.75">
      <c r="A19" s="32" t="s">
        <v>47</v>
      </c>
      <c r="B19" s="33"/>
      <c r="C19" s="34">
        <v>130</v>
      </c>
      <c r="D19" s="41" t="s">
        <v>12</v>
      </c>
      <c r="E19" s="35">
        <f>расшифровка!F21+расшифровка!F22</f>
        <v>32436750</v>
      </c>
      <c r="F19" s="35">
        <f>'2025'!F19+'2025'!F20</f>
        <v>34707320</v>
      </c>
      <c r="G19" s="35">
        <f>'2026'!F19+'2026'!F20</f>
        <v>36998000</v>
      </c>
    </row>
    <row r="20" spans="1:7" ht="30.75">
      <c r="A20" s="32" t="s">
        <v>47</v>
      </c>
      <c r="B20" s="33"/>
      <c r="C20" s="34">
        <v>130</v>
      </c>
      <c r="D20" s="41" t="s">
        <v>13</v>
      </c>
      <c r="E20" s="35">
        <f>расшифровка!F23+расшифровка!F24</f>
        <v>4699620</v>
      </c>
      <c r="F20" s="35">
        <f>'2025'!F21+'2025'!F22</f>
        <v>4962400</v>
      </c>
      <c r="G20" s="35">
        <f>'2026'!F21+'2026'!F22</f>
        <v>5160800</v>
      </c>
    </row>
    <row r="21" spans="1:7" ht="30.75">
      <c r="A21" s="32" t="s">
        <v>47</v>
      </c>
      <c r="B21" s="33"/>
      <c r="C21" s="34">
        <v>130</v>
      </c>
      <c r="D21" s="41" t="s">
        <v>14</v>
      </c>
      <c r="E21" s="35">
        <f>расшифровка!F25</f>
        <v>491100</v>
      </c>
      <c r="F21" s="35">
        <f>'2025'!F23</f>
        <v>511000</v>
      </c>
      <c r="G21" s="35">
        <f>'2026'!F23</f>
        <v>531500</v>
      </c>
    </row>
    <row r="22" spans="1:7" ht="30.75">
      <c r="A22" s="32" t="s">
        <v>48</v>
      </c>
      <c r="B22" s="33" t="s">
        <v>49</v>
      </c>
      <c r="C22" s="34">
        <v>130</v>
      </c>
      <c r="D22" s="41"/>
      <c r="E22" s="35"/>
      <c r="F22" s="35"/>
      <c r="G22" s="35"/>
    </row>
    <row r="23" spans="1:7" ht="15">
      <c r="A23" s="32" t="s">
        <v>50</v>
      </c>
      <c r="B23" s="33" t="s">
        <v>51</v>
      </c>
      <c r="C23" s="34">
        <v>130</v>
      </c>
      <c r="D23" s="41" t="s">
        <v>17</v>
      </c>
      <c r="E23" s="176">
        <f>расшифровка!F43</f>
        <v>1200000</v>
      </c>
      <c r="F23" s="176">
        <f>'2025'!F32</f>
        <v>1200000</v>
      </c>
      <c r="G23" s="176">
        <f>'2026'!F32</f>
        <v>1200000</v>
      </c>
    </row>
    <row r="24" spans="1:7" ht="30.75">
      <c r="A24" s="42" t="s">
        <v>52</v>
      </c>
      <c r="B24" s="46" t="s">
        <v>53</v>
      </c>
      <c r="C24" s="47"/>
      <c r="D24" s="48"/>
      <c r="E24" s="176">
        <f>E26+E27+E28</f>
        <v>0</v>
      </c>
      <c r="F24" s="176">
        <f>F26+F27+F28</f>
        <v>0</v>
      </c>
      <c r="G24" s="176">
        <f>G26+G27+G28</f>
        <v>0</v>
      </c>
    </row>
    <row r="25" spans="1:7" ht="15">
      <c r="A25" s="32" t="s">
        <v>36</v>
      </c>
      <c r="B25" s="33"/>
      <c r="C25" s="34"/>
      <c r="D25" s="41"/>
      <c r="E25" s="35"/>
      <c r="F25" s="35"/>
      <c r="G25" s="35"/>
    </row>
    <row r="26" spans="1:7" ht="15">
      <c r="A26" s="32" t="s">
        <v>54</v>
      </c>
      <c r="B26" s="33" t="s">
        <v>55</v>
      </c>
      <c r="C26" s="34">
        <v>150</v>
      </c>
      <c r="D26" s="41"/>
      <c r="E26" s="35"/>
      <c r="F26" s="35"/>
      <c r="G26" s="35"/>
    </row>
    <row r="27" spans="1:7" ht="30.75">
      <c r="A27" s="32" t="s">
        <v>56</v>
      </c>
      <c r="B27" s="33" t="s">
        <v>57</v>
      </c>
      <c r="C27" s="34">
        <v>150</v>
      </c>
      <c r="D27" s="41"/>
      <c r="E27" s="35"/>
      <c r="F27" s="35"/>
      <c r="G27" s="35"/>
    </row>
    <row r="28" spans="1:7" ht="15">
      <c r="A28" s="32" t="s">
        <v>58</v>
      </c>
      <c r="B28" s="33" t="s">
        <v>59</v>
      </c>
      <c r="C28" s="34"/>
      <c r="D28" s="41"/>
      <c r="E28" s="35"/>
      <c r="F28" s="35"/>
      <c r="G28" s="35"/>
    </row>
    <row r="29" spans="1:7" ht="15">
      <c r="A29" s="42" t="s">
        <v>60</v>
      </c>
      <c r="B29" s="46" t="s">
        <v>61</v>
      </c>
      <c r="C29" s="47">
        <v>150</v>
      </c>
      <c r="D29" s="48"/>
      <c r="E29" s="45">
        <f>SUM(E30:E35)</f>
        <v>10146460.25</v>
      </c>
      <c r="F29" s="45">
        <f>SUM(F30:F35)</f>
        <v>5740483</v>
      </c>
      <c r="G29" s="45">
        <f>SUM(G30:G35)</f>
        <v>5851685</v>
      </c>
    </row>
    <row r="30" spans="1:7" ht="30.75">
      <c r="A30" s="32" t="s">
        <v>62</v>
      </c>
      <c r="B30" s="33" t="s">
        <v>63</v>
      </c>
      <c r="C30" s="34">
        <v>150</v>
      </c>
      <c r="D30" s="41" t="s">
        <v>15</v>
      </c>
      <c r="E30" s="35">
        <f>расшифровка!F28</f>
        <v>2105280</v>
      </c>
      <c r="F30" s="35">
        <f>'2025'!F26</f>
        <v>2962134</v>
      </c>
      <c r="G30" s="35">
        <f>'2026'!F26</f>
        <v>3080324</v>
      </c>
    </row>
    <row r="31" spans="1:7" ht="15">
      <c r="A31" s="32" t="s">
        <v>274</v>
      </c>
      <c r="B31" s="33"/>
      <c r="C31" s="34">
        <v>150</v>
      </c>
      <c r="D31" s="41" t="s">
        <v>21</v>
      </c>
      <c r="E31" s="35">
        <f>расшифровка!F34</f>
        <v>966240</v>
      </c>
      <c r="F31" s="35">
        <f>'2025'!F28</f>
        <v>2102400</v>
      </c>
      <c r="G31" s="35">
        <f>'2026'!F28</f>
        <v>2102400</v>
      </c>
    </row>
    <row r="32" spans="1:7" ht="15">
      <c r="A32" s="32" t="s">
        <v>274</v>
      </c>
      <c r="B32" s="33"/>
      <c r="C32" s="34">
        <v>150</v>
      </c>
      <c r="D32" s="41" t="s">
        <v>305</v>
      </c>
      <c r="E32" s="35">
        <v>2066278</v>
      </c>
      <c r="F32" s="35"/>
      <c r="G32" s="35"/>
    </row>
    <row r="33" spans="1:7" ht="15">
      <c r="A33" s="32" t="s">
        <v>274</v>
      </c>
      <c r="B33" s="33"/>
      <c r="C33" s="34">
        <v>150</v>
      </c>
      <c r="D33" s="41" t="s">
        <v>306</v>
      </c>
      <c r="E33" s="35">
        <v>670098</v>
      </c>
      <c r="F33" s="35">
        <v>675949</v>
      </c>
      <c r="G33" s="35">
        <v>668961</v>
      </c>
    </row>
    <row r="34" spans="1:7" ht="15">
      <c r="A34" s="32" t="s">
        <v>274</v>
      </c>
      <c r="B34" s="33"/>
      <c r="C34" s="34">
        <v>150</v>
      </c>
      <c r="D34" s="41" t="s">
        <v>308</v>
      </c>
      <c r="E34" s="35">
        <v>338564.25</v>
      </c>
      <c r="F34" s="35"/>
      <c r="G34" s="35"/>
    </row>
    <row r="35" spans="1:7" ht="15">
      <c r="A35" s="32" t="s">
        <v>274</v>
      </c>
      <c r="B35" s="33"/>
      <c r="C35" s="34">
        <v>150</v>
      </c>
      <c r="D35" s="41" t="s">
        <v>299</v>
      </c>
      <c r="E35" s="35">
        <f>расшифровка!F39</f>
        <v>4000000</v>
      </c>
      <c r="F35" s="35"/>
      <c r="G35" s="35"/>
    </row>
    <row r="36" spans="1:7" ht="15">
      <c r="A36" s="32" t="s">
        <v>64</v>
      </c>
      <c r="B36" s="33" t="s">
        <v>65</v>
      </c>
      <c r="C36" s="34">
        <v>150</v>
      </c>
      <c r="D36" s="41"/>
      <c r="E36" s="35"/>
      <c r="F36" s="35"/>
      <c r="G36" s="35"/>
    </row>
    <row r="37" spans="1:7" ht="15">
      <c r="A37" s="42" t="s">
        <v>66</v>
      </c>
      <c r="B37" s="46" t="s">
        <v>67</v>
      </c>
      <c r="C37" s="47"/>
      <c r="D37" s="48"/>
      <c r="E37" s="49">
        <v>0</v>
      </c>
      <c r="F37" s="49">
        <v>0</v>
      </c>
      <c r="G37" s="49">
        <v>0</v>
      </c>
    </row>
    <row r="38" spans="1:7" ht="15">
      <c r="A38" s="32" t="s">
        <v>36</v>
      </c>
      <c r="B38" s="33"/>
      <c r="C38" s="34"/>
      <c r="D38" s="41"/>
      <c r="E38" s="35"/>
      <c r="F38" s="35"/>
      <c r="G38" s="35"/>
    </row>
    <row r="39" spans="1:7" ht="15">
      <c r="A39" s="42" t="s">
        <v>68</v>
      </c>
      <c r="B39" s="46" t="s">
        <v>69</v>
      </c>
      <c r="C39" s="47" t="s">
        <v>31</v>
      </c>
      <c r="D39" s="48"/>
      <c r="E39" s="49">
        <f>E40</f>
        <v>0</v>
      </c>
      <c r="F39" s="49">
        <v>0</v>
      </c>
      <c r="G39" s="49">
        <v>0</v>
      </c>
    </row>
    <row r="40" spans="1:7" ht="42">
      <c r="A40" s="50" t="s">
        <v>70</v>
      </c>
      <c r="B40" s="33" t="s">
        <v>71</v>
      </c>
      <c r="C40" s="34">
        <v>510</v>
      </c>
      <c r="D40" s="41"/>
      <c r="E40" s="35"/>
      <c r="F40" s="35"/>
      <c r="G40" s="35"/>
    </row>
    <row r="41" spans="1:7" ht="15">
      <c r="A41" s="51" t="s">
        <v>72</v>
      </c>
      <c r="B41" s="37" t="s">
        <v>73</v>
      </c>
      <c r="C41" s="38" t="s">
        <v>31</v>
      </c>
      <c r="D41" s="39"/>
      <c r="E41" s="40">
        <f>E43+E80+E90</f>
        <v>78597369.22</v>
      </c>
      <c r="F41" s="40">
        <f>F43+F80+F90</f>
        <v>78704151</v>
      </c>
      <c r="G41" s="40">
        <f>G43+G80+G90</f>
        <v>81376736</v>
      </c>
    </row>
    <row r="42" spans="1:7" ht="15">
      <c r="A42" s="50" t="s">
        <v>36</v>
      </c>
      <c r="B42" s="33" t="s">
        <v>74</v>
      </c>
      <c r="C42" s="34" t="s">
        <v>31</v>
      </c>
      <c r="D42" s="41"/>
      <c r="E42" s="35"/>
      <c r="F42" s="35"/>
      <c r="G42" s="35"/>
    </row>
    <row r="43" spans="1:7" ht="15.75" thickBot="1">
      <c r="A43" s="52" t="s">
        <v>75</v>
      </c>
      <c r="B43" s="53"/>
      <c r="C43" s="54"/>
      <c r="D43" s="55"/>
      <c r="E43" s="56">
        <f>E44+E54+E63</f>
        <v>61737443.83</v>
      </c>
      <c r="F43" s="56">
        <f>F44+F54+F63</f>
        <v>63496069</v>
      </c>
      <c r="G43" s="56">
        <f>G44+G54+G63</f>
        <v>66378950.99999999</v>
      </c>
    </row>
    <row r="44" spans="1:8" ht="28.5" thickBot="1">
      <c r="A44" s="57" t="s">
        <v>76</v>
      </c>
      <c r="B44" s="58" t="s">
        <v>77</v>
      </c>
      <c r="C44" s="59">
        <v>111</v>
      </c>
      <c r="D44" s="60"/>
      <c r="E44" s="61">
        <f>SUM(E45:E53)</f>
        <v>47417755.83</v>
      </c>
      <c r="F44" s="61">
        <f>SUM(F45:F53)</f>
        <v>48768102.18</v>
      </c>
      <c r="G44" s="61">
        <f>SUM(G45:G53)</f>
        <v>50982297.739999995</v>
      </c>
      <c r="H44" s="177"/>
    </row>
    <row r="45" spans="1:7" ht="15">
      <c r="A45" s="62" t="s">
        <v>78</v>
      </c>
      <c r="B45" s="63"/>
      <c r="C45" s="64"/>
      <c r="D45" s="65" t="s">
        <v>275</v>
      </c>
      <c r="E45" s="66">
        <v>3319199.69</v>
      </c>
      <c r="F45" s="67">
        <v>3595929.34</v>
      </c>
      <c r="G45" s="68">
        <v>3833102.92</v>
      </c>
    </row>
    <row r="46" spans="1:7" ht="15">
      <c r="A46" s="69" t="s">
        <v>79</v>
      </c>
      <c r="B46" s="33"/>
      <c r="C46" s="70"/>
      <c r="D46" s="41" t="s">
        <v>276</v>
      </c>
      <c r="E46" s="71">
        <v>1512314.9</v>
      </c>
      <c r="F46" s="72">
        <v>1623655.91</v>
      </c>
      <c r="G46" s="73">
        <v>1688940.09</v>
      </c>
    </row>
    <row r="47" spans="1:7" ht="15">
      <c r="A47" s="74" t="s">
        <v>80</v>
      </c>
      <c r="B47" s="75"/>
      <c r="C47" s="76"/>
      <c r="D47" s="41" t="s">
        <v>277</v>
      </c>
      <c r="E47" s="77">
        <v>2801443</v>
      </c>
      <c r="F47" s="78">
        <v>2913501</v>
      </c>
      <c r="G47" s="79">
        <v>2913501</v>
      </c>
    </row>
    <row r="48" spans="1:7" ht="15">
      <c r="A48" s="80" t="s">
        <v>78</v>
      </c>
      <c r="B48" s="33"/>
      <c r="C48" s="70"/>
      <c r="D48" s="65" t="s">
        <v>278</v>
      </c>
      <c r="E48" s="71">
        <v>24913018.43</v>
      </c>
      <c r="F48" s="72">
        <v>26656927.8</v>
      </c>
      <c r="G48" s="72">
        <v>28416282.64</v>
      </c>
    </row>
    <row r="49" spans="1:7" ht="15">
      <c r="A49" s="80" t="s">
        <v>78</v>
      </c>
      <c r="B49" s="33"/>
      <c r="C49" s="70"/>
      <c r="D49" s="41" t="s">
        <v>279</v>
      </c>
      <c r="E49" s="71">
        <v>3609539.17</v>
      </c>
      <c r="F49" s="72">
        <v>3811367.13</v>
      </c>
      <c r="G49" s="72">
        <v>3963748.09</v>
      </c>
    </row>
    <row r="50" spans="1:7" ht="15">
      <c r="A50" s="80" t="s">
        <v>80</v>
      </c>
      <c r="B50" s="33"/>
      <c r="C50" s="70"/>
      <c r="D50" s="41" t="s">
        <v>280</v>
      </c>
      <c r="E50" s="71">
        <v>9415203.58</v>
      </c>
      <c r="F50" s="72">
        <v>10166721</v>
      </c>
      <c r="G50" s="72">
        <v>10166723</v>
      </c>
    </row>
    <row r="51" spans="1:7" ht="15">
      <c r="A51" s="81" t="s">
        <v>244</v>
      </c>
      <c r="B51" s="63"/>
      <c r="C51" s="64"/>
      <c r="D51" s="41" t="s">
        <v>281</v>
      </c>
      <c r="E51" s="66">
        <v>260033.99</v>
      </c>
      <c r="F51" s="67">
        <v>0</v>
      </c>
      <c r="G51" s="67">
        <v>0</v>
      </c>
    </row>
    <row r="52" spans="1:7" ht="15">
      <c r="A52" s="81" t="s">
        <v>265</v>
      </c>
      <c r="B52" s="63"/>
      <c r="C52" s="64"/>
      <c r="D52" s="41" t="s">
        <v>282</v>
      </c>
      <c r="E52" s="66">
        <v>0</v>
      </c>
      <c r="F52" s="67"/>
      <c r="G52" s="67"/>
    </row>
    <row r="53" spans="1:8" ht="15">
      <c r="A53" s="81" t="s">
        <v>215</v>
      </c>
      <c r="B53" s="63"/>
      <c r="C53" s="64"/>
      <c r="D53" s="41" t="s">
        <v>283</v>
      </c>
      <c r="E53" s="82">
        <v>1587003.07</v>
      </c>
      <c r="F53" s="83">
        <v>0</v>
      </c>
      <c r="G53" s="83">
        <v>0</v>
      </c>
      <c r="H53" s="177"/>
    </row>
    <row r="54" spans="1:7" ht="28.5" thickBot="1">
      <c r="A54" s="222" t="s">
        <v>81</v>
      </c>
      <c r="B54" s="223" t="s">
        <v>82</v>
      </c>
      <c r="C54" s="224">
        <v>111</v>
      </c>
      <c r="D54" s="225"/>
      <c r="E54" s="226">
        <f>SUM(E55:E60)</f>
        <v>0</v>
      </c>
      <c r="F54" s="226">
        <f>SUM(F55:F60)</f>
        <v>0</v>
      </c>
      <c r="G54" s="226">
        <f>SUM(G55:G60)</f>
        <v>0</v>
      </c>
    </row>
    <row r="55" spans="1:7" ht="15">
      <c r="A55" s="86" t="s">
        <v>80</v>
      </c>
      <c r="B55" s="87"/>
      <c r="C55" s="86"/>
      <c r="D55" s="65"/>
      <c r="E55" s="83">
        <v>0</v>
      </c>
      <c r="F55" s="83">
        <v>0</v>
      </c>
      <c r="G55" s="83">
        <v>0</v>
      </c>
    </row>
    <row r="56" spans="1:7" ht="15">
      <c r="A56" s="80" t="s">
        <v>78</v>
      </c>
      <c r="B56" s="88"/>
      <c r="C56" s="32"/>
      <c r="D56" s="41"/>
      <c r="E56" s="83">
        <v>0</v>
      </c>
      <c r="F56" s="35">
        <v>0</v>
      </c>
      <c r="G56" s="35">
        <v>0</v>
      </c>
    </row>
    <row r="57" spans="1:7" ht="15">
      <c r="A57" s="80" t="s">
        <v>79</v>
      </c>
      <c r="B57" s="88"/>
      <c r="C57" s="32"/>
      <c r="D57" s="41"/>
      <c r="E57" s="83">
        <v>0</v>
      </c>
      <c r="F57" s="35">
        <v>0</v>
      </c>
      <c r="G57" s="35">
        <v>0</v>
      </c>
    </row>
    <row r="58" spans="1:7" ht="15">
      <c r="A58" s="80" t="s">
        <v>78</v>
      </c>
      <c r="B58" s="88"/>
      <c r="C58" s="32"/>
      <c r="D58" s="41"/>
      <c r="E58" s="83">
        <v>0</v>
      </c>
      <c r="F58" s="35">
        <v>0</v>
      </c>
      <c r="G58" s="35">
        <v>0</v>
      </c>
    </row>
    <row r="59" spans="1:7" ht="15">
      <c r="A59" s="80" t="s">
        <v>79</v>
      </c>
      <c r="B59" s="88"/>
      <c r="C59" s="32"/>
      <c r="D59" s="41"/>
      <c r="E59" s="83">
        <v>0</v>
      </c>
      <c r="F59" s="35">
        <v>0</v>
      </c>
      <c r="G59" s="35">
        <v>0</v>
      </c>
    </row>
    <row r="60" spans="1:7" ht="15">
      <c r="A60" s="80" t="s">
        <v>80</v>
      </c>
      <c r="B60" s="88"/>
      <c r="C60" s="32"/>
      <c r="D60" s="41"/>
      <c r="E60" s="83">
        <v>0</v>
      </c>
      <c r="F60" s="35">
        <v>0</v>
      </c>
      <c r="G60" s="35">
        <v>0</v>
      </c>
    </row>
    <row r="61" spans="1:7" ht="15">
      <c r="A61" s="50" t="s">
        <v>83</v>
      </c>
      <c r="B61" s="33" t="s">
        <v>84</v>
      </c>
      <c r="C61" s="34">
        <v>112</v>
      </c>
      <c r="D61" s="41"/>
      <c r="E61" s="35"/>
      <c r="F61" s="35"/>
      <c r="G61" s="35"/>
    </row>
    <row r="62" spans="1:7" ht="28.5" thickBot="1">
      <c r="A62" s="89" t="s">
        <v>85</v>
      </c>
      <c r="B62" s="75" t="s">
        <v>86</v>
      </c>
      <c r="C62" s="90">
        <v>113</v>
      </c>
      <c r="D62" s="84"/>
      <c r="E62" s="85"/>
      <c r="F62" s="85"/>
      <c r="G62" s="85"/>
    </row>
    <row r="63" spans="1:7" ht="42" thickBot="1">
      <c r="A63" s="91" t="s">
        <v>87</v>
      </c>
      <c r="B63" s="58" t="s">
        <v>88</v>
      </c>
      <c r="C63" s="59">
        <v>119</v>
      </c>
      <c r="D63" s="92"/>
      <c r="E63" s="61">
        <f>SUM(E64:E72)</f>
        <v>14319688</v>
      </c>
      <c r="F63" s="61">
        <f>SUM(F64:F72)</f>
        <v>14727966.82</v>
      </c>
      <c r="G63" s="61">
        <f>SUM(G64:G72)</f>
        <v>15396653.26</v>
      </c>
    </row>
    <row r="64" spans="1:7" ht="30.75">
      <c r="A64" s="86" t="s">
        <v>89</v>
      </c>
      <c r="B64" s="63" t="s">
        <v>90</v>
      </c>
      <c r="C64" s="93">
        <v>119</v>
      </c>
      <c r="D64" s="41" t="s">
        <v>277</v>
      </c>
      <c r="E64" s="67">
        <v>846036</v>
      </c>
      <c r="F64" s="67">
        <v>879877</v>
      </c>
      <c r="G64" s="67">
        <v>879877</v>
      </c>
    </row>
    <row r="65" spans="1:7" ht="15">
      <c r="A65" s="80" t="s">
        <v>78</v>
      </c>
      <c r="B65" s="33"/>
      <c r="C65" s="34"/>
      <c r="D65" s="41" t="s">
        <v>275</v>
      </c>
      <c r="E65" s="72">
        <v>1002398.31</v>
      </c>
      <c r="F65" s="72">
        <v>1085970.66</v>
      </c>
      <c r="G65" s="72">
        <v>1157597.08</v>
      </c>
    </row>
    <row r="66" spans="1:7" ht="15">
      <c r="A66" s="80" t="s">
        <v>79</v>
      </c>
      <c r="B66" s="33"/>
      <c r="C66" s="34"/>
      <c r="D66" s="41" t="s">
        <v>284</v>
      </c>
      <c r="E66" s="72">
        <v>456719.1</v>
      </c>
      <c r="F66" s="72">
        <v>490344.09</v>
      </c>
      <c r="G66" s="72">
        <v>510059.91</v>
      </c>
    </row>
    <row r="67" spans="1:7" ht="15">
      <c r="A67" s="80" t="s">
        <v>78</v>
      </c>
      <c r="B67" s="33"/>
      <c r="C67" s="34"/>
      <c r="D67" s="41" t="s">
        <v>285</v>
      </c>
      <c r="E67" s="72">
        <v>7523731.57</v>
      </c>
      <c r="F67" s="72">
        <v>8050392.2</v>
      </c>
      <c r="G67" s="72">
        <v>8581717.36</v>
      </c>
    </row>
    <row r="68" spans="1:7" ht="15">
      <c r="A68" s="80" t="s">
        <v>79</v>
      </c>
      <c r="B68" s="33"/>
      <c r="C68" s="34"/>
      <c r="D68" s="41" t="s">
        <v>287</v>
      </c>
      <c r="E68" s="72">
        <v>1090080.83</v>
      </c>
      <c r="F68" s="72">
        <v>1151032.87</v>
      </c>
      <c r="G68" s="72">
        <v>1197051.91</v>
      </c>
    </row>
    <row r="69" spans="1:7" ht="15">
      <c r="A69" s="80" t="s">
        <v>80</v>
      </c>
      <c r="B69" s="33"/>
      <c r="C69" s="34"/>
      <c r="D69" s="41" t="s">
        <v>286</v>
      </c>
      <c r="E69" s="72">
        <v>2842917</v>
      </c>
      <c r="F69" s="72">
        <v>3070350</v>
      </c>
      <c r="G69" s="72">
        <v>3070350</v>
      </c>
    </row>
    <row r="70" spans="1:7" ht="15">
      <c r="A70" s="81" t="s">
        <v>265</v>
      </c>
      <c r="B70" s="63"/>
      <c r="C70" s="64"/>
      <c r="D70" s="41" t="s">
        <v>288</v>
      </c>
      <c r="E70" s="66">
        <v>0</v>
      </c>
      <c r="F70" s="67"/>
      <c r="G70" s="67"/>
    </row>
    <row r="71" spans="1:7" ht="15">
      <c r="A71" s="81" t="s">
        <v>244</v>
      </c>
      <c r="B71" s="63"/>
      <c r="C71" s="64"/>
      <c r="D71" s="41" t="s">
        <v>289</v>
      </c>
      <c r="E71" s="66">
        <v>78530.26</v>
      </c>
      <c r="F71" s="67">
        <v>0</v>
      </c>
      <c r="G71" s="67">
        <v>0</v>
      </c>
    </row>
    <row r="72" spans="1:7" ht="15">
      <c r="A72" s="81" t="s">
        <v>215</v>
      </c>
      <c r="B72" s="33"/>
      <c r="C72" s="34"/>
      <c r="D72" s="41" t="s">
        <v>290</v>
      </c>
      <c r="E72" s="72">
        <v>479274.93</v>
      </c>
      <c r="F72" s="72">
        <v>0</v>
      </c>
      <c r="G72" s="72">
        <v>0</v>
      </c>
    </row>
    <row r="73" spans="1:7" ht="15">
      <c r="A73" s="94" t="s">
        <v>91</v>
      </c>
      <c r="B73" s="95" t="s">
        <v>92</v>
      </c>
      <c r="C73" s="96">
        <v>300</v>
      </c>
      <c r="D73" s="97"/>
      <c r="E73" s="98">
        <f>E75</f>
        <v>0</v>
      </c>
      <c r="F73" s="98">
        <v>0</v>
      </c>
      <c r="G73" s="98">
        <f>G75</f>
        <v>0</v>
      </c>
    </row>
    <row r="74" spans="1:7" ht="15">
      <c r="A74" s="32" t="s">
        <v>36</v>
      </c>
      <c r="B74" s="33" t="s">
        <v>93</v>
      </c>
      <c r="C74" s="34">
        <v>320</v>
      </c>
      <c r="D74" s="41"/>
      <c r="E74" s="35"/>
      <c r="F74" s="35"/>
      <c r="G74" s="35"/>
    </row>
    <row r="75" spans="1:7" ht="30.75">
      <c r="A75" s="32" t="s">
        <v>94</v>
      </c>
      <c r="B75" s="33"/>
      <c r="C75" s="34"/>
      <c r="D75" s="41"/>
      <c r="E75" s="35">
        <f>SUM(E77:E77)</f>
        <v>0</v>
      </c>
      <c r="F75" s="35">
        <v>0</v>
      </c>
      <c r="G75" s="35">
        <v>0</v>
      </c>
    </row>
    <row r="76" spans="1:7" ht="15">
      <c r="A76" s="32" t="s">
        <v>95</v>
      </c>
      <c r="B76" s="33" t="s">
        <v>96</v>
      </c>
      <c r="C76" s="34">
        <v>321</v>
      </c>
      <c r="D76" s="41"/>
      <c r="E76" s="35"/>
      <c r="F76" s="35"/>
      <c r="G76" s="35"/>
    </row>
    <row r="77" spans="1:7" ht="30.75">
      <c r="A77" s="99" t="s">
        <v>81</v>
      </c>
      <c r="B77" s="100"/>
      <c r="C77" s="99"/>
      <c r="D77" s="41"/>
      <c r="E77" s="35"/>
      <c r="F77" s="35"/>
      <c r="G77" s="35"/>
    </row>
    <row r="78" spans="1:7" ht="46.5">
      <c r="A78" s="32" t="s">
        <v>97</v>
      </c>
      <c r="B78" s="33" t="s">
        <v>98</v>
      </c>
      <c r="C78" s="34">
        <v>340</v>
      </c>
      <c r="D78" s="41"/>
      <c r="E78" s="35"/>
      <c r="F78" s="35"/>
      <c r="G78" s="35"/>
    </row>
    <row r="79" spans="1:7" ht="30.75">
      <c r="A79" s="32" t="s">
        <v>99</v>
      </c>
      <c r="B79" s="33" t="s">
        <v>100</v>
      </c>
      <c r="C79" s="34">
        <v>360</v>
      </c>
      <c r="D79" s="41"/>
      <c r="E79" s="35"/>
      <c r="F79" s="35"/>
      <c r="G79" s="35"/>
    </row>
    <row r="80" spans="1:7" ht="15">
      <c r="A80" s="94" t="s">
        <v>101</v>
      </c>
      <c r="B80" s="95" t="s">
        <v>102</v>
      </c>
      <c r="C80" s="96">
        <v>850</v>
      </c>
      <c r="D80" s="97"/>
      <c r="E80" s="98">
        <f>E82+E83+E84</f>
        <v>800</v>
      </c>
      <c r="F80" s="98">
        <f>F82+F83+F84</f>
        <v>800</v>
      </c>
      <c r="G80" s="98">
        <f>G82+G83+G84</f>
        <v>800</v>
      </c>
    </row>
    <row r="81" spans="1:7" ht="15">
      <c r="A81" s="101" t="s">
        <v>95</v>
      </c>
      <c r="D81" s="102"/>
      <c r="E81" s="103"/>
      <c r="F81" s="103"/>
      <c r="G81" s="103"/>
    </row>
    <row r="82" spans="1:7" ht="15">
      <c r="A82" s="101" t="s">
        <v>103</v>
      </c>
      <c r="B82" s="104" t="s">
        <v>104</v>
      </c>
      <c r="C82" s="202">
        <v>851</v>
      </c>
      <c r="D82" s="203" t="s">
        <v>280</v>
      </c>
      <c r="E82" s="191">
        <v>800</v>
      </c>
      <c r="F82" s="191">
        <v>800</v>
      </c>
      <c r="G82" s="191">
        <v>800</v>
      </c>
    </row>
    <row r="83" spans="1:7" ht="46.5">
      <c r="A83" s="32" t="s">
        <v>105</v>
      </c>
      <c r="B83" s="104" t="s">
        <v>106</v>
      </c>
      <c r="C83" s="105">
        <v>852</v>
      </c>
      <c r="D83" s="203"/>
      <c r="E83" s="103"/>
      <c r="F83" s="103"/>
      <c r="G83" s="103"/>
    </row>
    <row r="84" spans="1:7" ht="30.75">
      <c r="A84" s="32" t="s">
        <v>107</v>
      </c>
      <c r="B84" s="104" t="s">
        <v>108</v>
      </c>
      <c r="C84" s="105">
        <v>853</v>
      </c>
      <c r="D84" s="102"/>
      <c r="E84" s="103"/>
      <c r="F84" s="103"/>
      <c r="G84" s="103"/>
    </row>
    <row r="85" spans="1:7" ht="30.75">
      <c r="A85" s="32" t="s">
        <v>109</v>
      </c>
      <c r="B85" s="104" t="s">
        <v>110</v>
      </c>
      <c r="C85" s="105" t="s">
        <v>31</v>
      </c>
      <c r="D85" s="102"/>
      <c r="E85" s="103"/>
      <c r="F85" s="103"/>
      <c r="G85" s="103"/>
    </row>
    <row r="86" spans="1:7" ht="15">
      <c r="A86" s="32" t="s">
        <v>95</v>
      </c>
      <c r="B86" s="104" t="s">
        <v>111</v>
      </c>
      <c r="C86" s="105">
        <v>810</v>
      </c>
      <c r="D86" s="102"/>
      <c r="E86" s="103"/>
      <c r="F86" s="103"/>
      <c r="G86" s="103"/>
    </row>
    <row r="87" spans="1:7" ht="30.75">
      <c r="A87" s="32" t="s">
        <v>112</v>
      </c>
      <c r="B87" s="104"/>
      <c r="C87" s="105"/>
      <c r="D87" s="102"/>
      <c r="E87" s="103"/>
      <c r="F87" s="103"/>
      <c r="G87" s="103"/>
    </row>
    <row r="88" spans="1:7" ht="30.75">
      <c r="A88" s="32" t="s">
        <v>113</v>
      </c>
      <c r="B88" s="104" t="s">
        <v>114</v>
      </c>
      <c r="C88" s="105" t="s">
        <v>31</v>
      </c>
      <c r="D88" s="102"/>
      <c r="E88" s="103"/>
      <c r="F88" s="103"/>
      <c r="G88" s="103"/>
    </row>
    <row r="89" spans="1:7" ht="46.5">
      <c r="A89" s="32" t="s">
        <v>115</v>
      </c>
      <c r="B89" s="104" t="s">
        <v>116</v>
      </c>
      <c r="C89" s="105">
        <v>831</v>
      </c>
      <c r="D89" s="102"/>
      <c r="E89" s="103"/>
      <c r="F89" s="103"/>
      <c r="G89" s="103"/>
    </row>
    <row r="90" spans="1:9" ht="15">
      <c r="A90" s="94" t="s">
        <v>117</v>
      </c>
      <c r="B90" s="106" t="s">
        <v>118</v>
      </c>
      <c r="C90" s="107" t="s">
        <v>31</v>
      </c>
      <c r="D90" s="108"/>
      <c r="E90" s="109">
        <f>E96+E107+E94+E95</f>
        <v>16859125.39</v>
      </c>
      <c r="F90" s="109">
        <f>F96+F107+F94+F95</f>
        <v>15207282</v>
      </c>
      <c r="G90" s="109">
        <f>G96+G107+G94+G95</f>
        <v>14996985</v>
      </c>
      <c r="H90" s="177"/>
      <c r="I90" s="177"/>
    </row>
    <row r="91" spans="1:7" ht="15">
      <c r="A91" s="32" t="s">
        <v>36</v>
      </c>
      <c r="B91" s="104" t="s">
        <v>119</v>
      </c>
      <c r="C91" s="105">
        <v>241</v>
      </c>
      <c r="D91" s="102"/>
      <c r="E91" s="103"/>
      <c r="F91" s="103"/>
      <c r="G91" s="103"/>
    </row>
    <row r="92" spans="1:7" ht="30.75">
      <c r="A92" s="32" t="s">
        <v>120</v>
      </c>
      <c r="B92" s="104"/>
      <c r="C92" s="105"/>
      <c r="D92" s="102"/>
      <c r="E92" s="103"/>
      <c r="F92" s="103"/>
      <c r="G92" s="103"/>
    </row>
    <row r="93" spans="1:7" ht="30.75">
      <c r="A93" s="32" t="s">
        <v>121</v>
      </c>
      <c r="B93" s="104" t="s">
        <v>122</v>
      </c>
      <c r="C93" s="105">
        <v>242</v>
      </c>
      <c r="D93" s="102"/>
      <c r="E93" s="103"/>
      <c r="F93" s="103"/>
      <c r="G93" s="103"/>
    </row>
    <row r="94" spans="1:7" ht="30.75">
      <c r="A94" s="32" t="s">
        <v>123</v>
      </c>
      <c r="B94" s="104" t="s">
        <v>124</v>
      </c>
      <c r="C94" s="105">
        <v>244</v>
      </c>
      <c r="D94" s="102"/>
      <c r="E94" s="103">
        <v>0</v>
      </c>
      <c r="F94" s="103">
        <v>0</v>
      </c>
      <c r="G94" s="103">
        <v>0</v>
      </c>
    </row>
    <row r="95" spans="1:7" ht="15">
      <c r="A95" s="32" t="s">
        <v>128</v>
      </c>
      <c r="B95" s="104" t="s">
        <v>124</v>
      </c>
      <c r="C95" s="105">
        <v>244</v>
      </c>
      <c r="D95" s="102"/>
      <c r="E95" s="103">
        <v>0</v>
      </c>
      <c r="F95" s="103">
        <v>0</v>
      </c>
      <c r="G95" s="103">
        <v>0</v>
      </c>
    </row>
    <row r="96" spans="1:8" ht="15">
      <c r="A96" s="110" t="s">
        <v>125</v>
      </c>
      <c r="B96" s="111" t="s">
        <v>126</v>
      </c>
      <c r="C96" s="112">
        <v>244</v>
      </c>
      <c r="D96" s="113"/>
      <c r="E96" s="114">
        <f>SUM(E98:E106)</f>
        <v>13209132.39</v>
      </c>
      <c r="F96" s="114">
        <f>SUM(F98:F106)</f>
        <v>11043562</v>
      </c>
      <c r="G96" s="114">
        <f>SUM(G98:G106)</f>
        <v>10773095</v>
      </c>
      <c r="H96" s="8" t="s">
        <v>231</v>
      </c>
    </row>
    <row r="97" spans="1:7" ht="15.75" thickBot="1">
      <c r="A97" s="178" t="s">
        <v>95</v>
      </c>
      <c r="B97" s="179"/>
      <c r="C97" s="180">
        <v>244</v>
      </c>
      <c r="D97" s="181"/>
      <c r="E97" s="182"/>
      <c r="F97" s="182"/>
      <c r="G97" s="182"/>
    </row>
    <row r="98" spans="1:7" ht="15">
      <c r="A98" s="183" t="s">
        <v>125</v>
      </c>
      <c r="B98" s="184"/>
      <c r="C98" s="185">
        <v>244</v>
      </c>
      <c r="D98" s="186" t="s">
        <v>296</v>
      </c>
      <c r="E98" s="187">
        <v>356978</v>
      </c>
      <c r="F98" s="188">
        <v>531388</v>
      </c>
      <c r="G98" s="189">
        <v>531388</v>
      </c>
    </row>
    <row r="99" spans="1:11" ht="15">
      <c r="A99" s="190" t="s">
        <v>125</v>
      </c>
      <c r="B99" s="104"/>
      <c r="C99" s="105">
        <v>244</v>
      </c>
      <c r="D99" s="102" t="s">
        <v>297</v>
      </c>
      <c r="E99" s="114">
        <v>46075</v>
      </c>
      <c r="F99" s="103">
        <v>47919</v>
      </c>
      <c r="G99" s="103">
        <v>49900</v>
      </c>
      <c r="H99" s="8">
        <v>223</v>
      </c>
      <c r="I99" s="177">
        <f>E109+E110</f>
        <v>3649993</v>
      </c>
      <c r="J99" s="177">
        <f>F109+F110</f>
        <v>4163720</v>
      </c>
      <c r="K99" s="177">
        <f>G109+G110</f>
        <v>4223890</v>
      </c>
    </row>
    <row r="100" spans="1:11" ht="15">
      <c r="A100" s="88" t="s">
        <v>125</v>
      </c>
      <c r="B100" s="104"/>
      <c r="C100" s="105">
        <v>244</v>
      </c>
      <c r="D100" s="102" t="s">
        <v>291</v>
      </c>
      <c r="E100" s="103">
        <v>3294039</v>
      </c>
      <c r="F100" s="103">
        <v>3012772</v>
      </c>
      <c r="G100" s="103">
        <v>2608622</v>
      </c>
      <c r="H100" s="8">
        <v>340</v>
      </c>
      <c r="I100" s="177" t="e">
        <f>#REF!+#REF!+#REF!+#REF!+E103+#REF!+#REF!+E106</f>
        <v>#REF!</v>
      </c>
      <c r="J100" s="177" t="e">
        <f>#REF!+#REF!+#REF!+#REF!+F103+#REF!+#REF!+F106</f>
        <v>#REF!</v>
      </c>
      <c r="K100" s="177" t="e">
        <f>#REF!+#REF!+#REF!+#REF!+G103+#REF!+#REF!+G106</f>
        <v>#REF!</v>
      </c>
    </row>
    <row r="101" spans="1:7" ht="15">
      <c r="A101" s="88" t="s">
        <v>125</v>
      </c>
      <c r="B101" s="104"/>
      <c r="C101" s="105">
        <v>244</v>
      </c>
      <c r="D101" s="102" t="s">
        <v>295</v>
      </c>
      <c r="E101" s="103">
        <v>491100</v>
      </c>
      <c r="F101" s="191">
        <v>511000</v>
      </c>
      <c r="G101" s="103">
        <v>531500</v>
      </c>
    </row>
    <row r="102" spans="1:10" ht="15">
      <c r="A102" s="213" t="s">
        <v>125</v>
      </c>
      <c r="B102" s="209"/>
      <c r="C102" s="210">
        <v>244</v>
      </c>
      <c r="D102" s="211" t="s">
        <v>294</v>
      </c>
      <c r="E102" s="212">
        <v>966240</v>
      </c>
      <c r="F102" s="212">
        <v>2102400</v>
      </c>
      <c r="G102" s="212">
        <v>2102400</v>
      </c>
      <c r="H102" s="177"/>
      <c r="I102" s="177" t="e">
        <f>F102+F103+#REF!</f>
        <v>#REF!</v>
      </c>
      <c r="J102" s="177" t="e">
        <f>G102+G103+#REF!</f>
        <v>#REF!</v>
      </c>
    </row>
    <row r="103" spans="1:7" ht="15">
      <c r="A103" s="204" t="s">
        <v>125</v>
      </c>
      <c r="B103" s="205"/>
      <c r="C103" s="206">
        <v>244</v>
      </c>
      <c r="D103" s="207" t="s">
        <v>293</v>
      </c>
      <c r="E103" s="208">
        <v>2105280</v>
      </c>
      <c r="F103" s="208">
        <v>2962134</v>
      </c>
      <c r="G103" s="208">
        <v>3080324</v>
      </c>
    </row>
    <row r="104" spans="1:9" ht="15">
      <c r="A104" s="273" t="s">
        <v>125</v>
      </c>
      <c r="B104" s="255"/>
      <c r="C104" s="256">
        <v>244</v>
      </c>
      <c r="D104" s="257" t="s">
        <v>299</v>
      </c>
      <c r="E104" s="258">
        <v>4000000</v>
      </c>
      <c r="F104" s="258"/>
      <c r="G104" s="258"/>
      <c r="H104" s="177"/>
      <c r="I104" s="177"/>
    </row>
    <row r="105" spans="1:9" ht="15">
      <c r="A105" s="273" t="s">
        <v>125</v>
      </c>
      <c r="B105" s="255"/>
      <c r="C105" s="256">
        <v>244</v>
      </c>
      <c r="D105" s="257" t="s">
        <v>306</v>
      </c>
      <c r="E105" s="258">
        <v>670098</v>
      </c>
      <c r="F105" s="258">
        <v>675949</v>
      </c>
      <c r="G105" s="258">
        <v>668961</v>
      </c>
      <c r="H105" s="177"/>
      <c r="I105" s="177"/>
    </row>
    <row r="106" spans="1:9" ht="15">
      <c r="A106" s="254" t="s">
        <v>125</v>
      </c>
      <c r="B106" s="255"/>
      <c r="C106" s="256">
        <v>244</v>
      </c>
      <c r="D106" s="257" t="s">
        <v>292</v>
      </c>
      <c r="E106" s="258">
        <v>1279322.39</v>
      </c>
      <c r="F106" s="258">
        <v>1200000</v>
      </c>
      <c r="G106" s="258">
        <v>1200000</v>
      </c>
      <c r="H106" s="177"/>
      <c r="I106" s="177"/>
    </row>
    <row r="107" spans="1:8" ht="15">
      <c r="A107" s="110" t="s">
        <v>125</v>
      </c>
      <c r="B107" s="111" t="s">
        <v>126</v>
      </c>
      <c r="C107" s="112">
        <v>247</v>
      </c>
      <c r="D107" s="203"/>
      <c r="E107" s="191">
        <f>E109+E110</f>
        <v>3649993</v>
      </c>
      <c r="F107" s="191">
        <f>F109+F110</f>
        <v>4163720</v>
      </c>
      <c r="G107" s="191">
        <f>G109+G110</f>
        <v>4223890</v>
      </c>
      <c r="H107" s="177"/>
    </row>
    <row r="108" spans="1:8" ht="15">
      <c r="A108" s="178" t="s">
        <v>95</v>
      </c>
      <c r="B108" s="179"/>
      <c r="C108" s="180">
        <v>247</v>
      </c>
      <c r="D108" s="203"/>
      <c r="E108" s="191"/>
      <c r="F108" s="191"/>
      <c r="G108" s="191"/>
      <c r="H108" s="177"/>
    </row>
    <row r="109" spans="1:7" ht="15">
      <c r="A109" s="190" t="s">
        <v>127</v>
      </c>
      <c r="B109" s="104"/>
      <c r="C109" s="112">
        <v>247</v>
      </c>
      <c r="D109" s="113" t="s">
        <v>277</v>
      </c>
      <c r="E109" s="114">
        <v>1149993</v>
      </c>
      <c r="F109" s="114">
        <v>1279193</v>
      </c>
      <c r="G109" s="114">
        <v>1279193</v>
      </c>
    </row>
    <row r="110" spans="1:7" ht="15">
      <c r="A110" s="88" t="s">
        <v>127</v>
      </c>
      <c r="B110" s="104"/>
      <c r="C110" s="112">
        <v>247</v>
      </c>
      <c r="D110" s="113" t="s">
        <v>291</v>
      </c>
      <c r="E110" s="114">
        <v>2500000</v>
      </c>
      <c r="F110" s="114">
        <v>2884527</v>
      </c>
      <c r="G110" s="114">
        <v>2944697</v>
      </c>
    </row>
    <row r="111" spans="1:7" ht="30.75">
      <c r="A111" s="32" t="s">
        <v>129</v>
      </c>
      <c r="B111" s="104" t="s">
        <v>130</v>
      </c>
      <c r="C111" s="105">
        <v>400</v>
      </c>
      <c r="D111" s="102"/>
      <c r="E111" s="103"/>
      <c r="F111" s="103"/>
      <c r="G111" s="103"/>
    </row>
    <row r="112" spans="1:7" ht="15">
      <c r="A112" s="32" t="s">
        <v>36</v>
      </c>
      <c r="B112" s="104" t="s">
        <v>131</v>
      </c>
      <c r="C112" s="105">
        <v>406</v>
      </c>
      <c r="D112" s="102"/>
      <c r="E112" s="103"/>
      <c r="F112" s="103"/>
      <c r="G112" s="103"/>
    </row>
    <row r="113" spans="1:7" ht="30.75">
      <c r="A113" s="32" t="s">
        <v>132</v>
      </c>
      <c r="B113" s="104"/>
      <c r="C113" s="105"/>
      <c r="D113" s="102"/>
      <c r="E113" s="103"/>
      <c r="F113" s="103"/>
      <c r="G113" s="103"/>
    </row>
    <row r="114" spans="1:7" ht="30.75">
      <c r="A114" s="32" t="s">
        <v>133</v>
      </c>
      <c r="B114" s="104" t="s">
        <v>134</v>
      </c>
      <c r="C114" s="105">
        <v>407</v>
      </c>
      <c r="D114" s="102"/>
      <c r="E114" s="103"/>
      <c r="F114" s="103"/>
      <c r="G114" s="103"/>
    </row>
    <row r="115" spans="1:7" ht="15">
      <c r="A115" s="117" t="s">
        <v>135</v>
      </c>
      <c r="B115" s="118" t="s">
        <v>136</v>
      </c>
      <c r="C115" s="119">
        <v>100</v>
      </c>
      <c r="D115" s="115"/>
      <c r="E115" s="116"/>
      <c r="F115" s="116"/>
      <c r="G115" s="116"/>
    </row>
    <row r="116" spans="1:7" ht="15">
      <c r="A116" s="32" t="s">
        <v>36</v>
      </c>
      <c r="B116" s="104" t="s">
        <v>137</v>
      </c>
      <c r="C116" s="105"/>
      <c r="D116" s="102"/>
      <c r="E116" s="103"/>
      <c r="F116" s="103"/>
      <c r="G116" s="103"/>
    </row>
    <row r="117" spans="1:7" ht="15">
      <c r="A117" s="32" t="s">
        <v>138</v>
      </c>
      <c r="B117" s="104"/>
      <c r="C117" s="105"/>
      <c r="D117" s="102"/>
      <c r="E117" s="103"/>
      <c r="F117" s="103"/>
      <c r="G117" s="103"/>
    </row>
    <row r="118" spans="1:7" ht="15">
      <c r="A118" s="32" t="s">
        <v>139</v>
      </c>
      <c r="B118" s="104" t="s">
        <v>140</v>
      </c>
      <c r="C118" s="105"/>
      <c r="D118" s="102"/>
      <c r="E118" s="103"/>
      <c r="F118" s="103"/>
      <c r="G118" s="103"/>
    </row>
    <row r="119" spans="1:7" ht="15">
      <c r="A119" s="101" t="s">
        <v>141</v>
      </c>
      <c r="B119" s="104" t="s">
        <v>142</v>
      </c>
      <c r="C119" s="105"/>
      <c r="D119" s="102"/>
      <c r="E119" s="103"/>
      <c r="F119" s="103"/>
      <c r="G119" s="103"/>
    </row>
    <row r="120" spans="1:7" ht="15">
      <c r="A120" s="120" t="s">
        <v>143</v>
      </c>
      <c r="B120" s="118" t="s">
        <v>144</v>
      </c>
      <c r="C120" s="119" t="s">
        <v>31</v>
      </c>
      <c r="D120" s="115"/>
      <c r="E120" s="116"/>
      <c r="F120" s="116"/>
      <c r="G120" s="116"/>
    </row>
    <row r="121" spans="1:7" ht="15">
      <c r="A121" s="101" t="s">
        <v>95</v>
      </c>
      <c r="B121" s="104" t="s">
        <v>145</v>
      </c>
      <c r="C121" s="105">
        <v>610</v>
      </c>
      <c r="D121" s="102"/>
      <c r="E121" s="103"/>
      <c r="F121" s="103"/>
      <c r="G121" s="103"/>
    </row>
    <row r="122" spans="1:7" ht="15">
      <c r="A122" s="101" t="s">
        <v>146</v>
      </c>
      <c r="B122" s="104"/>
      <c r="C122" s="105"/>
      <c r="D122" s="102"/>
      <c r="E122" s="103"/>
      <c r="F122" s="103"/>
      <c r="G122" s="103"/>
    </row>
    <row r="123" spans="1:7" ht="15">
      <c r="A123" s="121"/>
      <c r="B123" s="122"/>
      <c r="C123" s="121"/>
      <c r="D123" s="121"/>
      <c r="E123" s="121"/>
      <c r="F123" s="121"/>
      <c r="G123" s="121"/>
    </row>
    <row r="125" ht="12.75">
      <c r="B125" s="122"/>
    </row>
    <row r="126" ht="12.75">
      <c r="B126" s="122"/>
    </row>
    <row r="127" ht="12.75">
      <c r="B127" s="122"/>
    </row>
    <row r="128" ht="12.75">
      <c r="B128" s="122"/>
    </row>
    <row r="129" ht="12.75">
      <c r="B129" s="122"/>
    </row>
  </sheetData>
  <sheetProtection selectLockedCells="1" selectUnlockedCells="1"/>
  <mergeCells count="1">
    <mergeCell ref="A1:G1"/>
  </mergeCells>
  <printOptions/>
  <pageMargins left="0.7480314960629921" right="0.7480314960629921" top="0.984251968503937" bottom="0.7874015748031497" header="0.5118110236220472" footer="0.5118110236220472"/>
  <pageSetup fitToHeight="2" horizontalDpi="300" verticalDpi="300" orientation="portrait" scale="51" r:id="rId1"/>
  <rowBreaks count="1" manualBreakCount="1"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76" zoomScaleNormal="106" zoomScaleSheetLayoutView="76" zoomScalePageLayoutView="0" workbookViewId="0" topLeftCell="B28">
      <selection activeCell="G19" sqref="G19"/>
    </sheetView>
  </sheetViews>
  <sheetFormatPr defaultColWidth="8.7109375" defaultRowHeight="12.75"/>
  <cols>
    <col min="1" max="1" width="8.28125" style="0" customWidth="1"/>
    <col min="2" max="2" width="62.57421875" style="0" customWidth="1"/>
    <col min="3" max="3" width="10.00390625" style="0" customWidth="1"/>
    <col min="4" max="4" width="12.28125" style="0" customWidth="1"/>
    <col min="5" max="5" width="17.57421875" style="0" customWidth="1"/>
    <col min="6" max="6" width="16.421875" style="0" customWidth="1"/>
    <col min="7" max="7" width="17.140625" style="0" customWidth="1"/>
    <col min="8" max="8" width="23.57421875" style="8" customWidth="1"/>
    <col min="9" max="16384" width="8.7109375" style="8" customWidth="1"/>
  </cols>
  <sheetData>
    <row r="1" spans="1:7" ht="15">
      <c r="A1" s="310" t="s">
        <v>147</v>
      </c>
      <c r="B1" s="311"/>
      <c r="C1" s="311"/>
      <c r="D1" s="311"/>
      <c r="E1" s="311"/>
      <c r="F1" s="311"/>
      <c r="G1" s="311"/>
    </row>
    <row r="2" spans="1:7" ht="15">
      <c r="A2" s="312" t="s">
        <v>148</v>
      </c>
      <c r="B2" s="312" t="s">
        <v>25</v>
      </c>
      <c r="C2" s="312" t="s">
        <v>149</v>
      </c>
      <c r="D2" s="312" t="s">
        <v>150</v>
      </c>
      <c r="E2" s="313" t="s">
        <v>151</v>
      </c>
      <c r="F2" s="313"/>
      <c r="G2" s="313"/>
    </row>
    <row r="3" spans="1:7" ht="62.25">
      <c r="A3" s="312"/>
      <c r="B3" s="312"/>
      <c r="C3" s="312"/>
      <c r="D3" s="312"/>
      <c r="E3" s="264" t="s">
        <v>271</v>
      </c>
      <c r="F3" s="264" t="s">
        <v>272</v>
      </c>
      <c r="G3" s="264" t="s">
        <v>273</v>
      </c>
    </row>
    <row r="4" spans="1:7" ht="15.75" thickBot="1">
      <c r="A4" s="123">
        <v>1</v>
      </c>
      <c r="B4" s="123">
        <v>2</v>
      </c>
      <c r="C4" s="123">
        <v>3</v>
      </c>
      <c r="D4" s="123">
        <v>4</v>
      </c>
      <c r="E4" s="123">
        <v>5</v>
      </c>
      <c r="F4" s="123">
        <v>6</v>
      </c>
      <c r="G4" s="123">
        <v>7</v>
      </c>
    </row>
    <row r="5" spans="1:8" ht="15.75" thickBot="1">
      <c r="A5" s="124" t="s">
        <v>152</v>
      </c>
      <c r="B5" s="125" t="s">
        <v>153</v>
      </c>
      <c r="C5" s="126" t="s">
        <v>154</v>
      </c>
      <c r="D5" s="127" t="s">
        <v>31</v>
      </c>
      <c r="E5" s="128">
        <f>E10</f>
        <v>16859125.39</v>
      </c>
      <c r="F5" s="128">
        <f>F10</f>
        <v>15207282</v>
      </c>
      <c r="G5" s="128">
        <f>G10</f>
        <v>14996985</v>
      </c>
      <c r="H5" s="177">
        <f>E5+F5+G5</f>
        <v>47063392.39</v>
      </c>
    </row>
    <row r="6" spans="1:8" ht="15">
      <c r="A6" s="129" t="s">
        <v>155</v>
      </c>
      <c r="B6" s="86" t="s">
        <v>36</v>
      </c>
      <c r="C6" s="130" t="s">
        <v>156</v>
      </c>
      <c r="D6" s="131" t="s">
        <v>31</v>
      </c>
      <c r="E6" s="131"/>
      <c r="F6" s="131"/>
      <c r="G6" s="132"/>
      <c r="H6" s="8" t="b">
        <f>E5='раздел 1'!E90</f>
        <v>1</v>
      </c>
    </row>
    <row r="7" spans="1:7" ht="144" customHeight="1">
      <c r="A7" s="133"/>
      <c r="B7" s="32" t="s">
        <v>157</v>
      </c>
      <c r="C7" s="134"/>
      <c r="D7" s="135"/>
      <c r="E7" s="135"/>
      <c r="F7" s="135"/>
      <c r="G7" s="136"/>
    </row>
    <row r="8" spans="1:7" ht="62.25">
      <c r="A8" s="133" t="s">
        <v>158</v>
      </c>
      <c r="B8" s="32" t="s">
        <v>159</v>
      </c>
      <c r="C8" s="137" t="s">
        <v>160</v>
      </c>
      <c r="D8" s="135" t="s">
        <v>31</v>
      </c>
      <c r="E8" s="135"/>
      <c r="F8" s="135"/>
      <c r="G8" s="136"/>
    </row>
    <row r="9" spans="1:7" ht="63" thickBot="1">
      <c r="A9" s="138" t="s">
        <v>161</v>
      </c>
      <c r="B9" s="99" t="s">
        <v>162</v>
      </c>
      <c r="C9" s="139" t="s">
        <v>163</v>
      </c>
      <c r="D9" s="140" t="s">
        <v>31</v>
      </c>
      <c r="E9" s="140"/>
      <c r="F9" s="140"/>
      <c r="G9" s="141"/>
    </row>
    <row r="10" spans="1:7" ht="63" thickBot="1">
      <c r="A10" s="124" t="s">
        <v>164</v>
      </c>
      <c r="B10" s="142" t="s">
        <v>165</v>
      </c>
      <c r="C10" s="126" t="s">
        <v>166</v>
      </c>
      <c r="D10" s="127" t="s">
        <v>31</v>
      </c>
      <c r="E10" s="128">
        <f>'раздел 1'!E90</f>
        <v>16859125.39</v>
      </c>
      <c r="F10" s="128">
        <f>'раздел 1'!F90</f>
        <v>15207282</v>
      </c>
      <c r="G10" s="128">
        <f>'раздел 1'!G90</f>
        <v>14996985</v>
      </c>
    </row>
    <row r="11" spans="1:7" ht="15">
      <c r="A11" s="143" t="s">
        <v>167</v>
      </c>
      <c r="B11" s="144" t="s">
        <v>36</v>
      </c>
      <c r="C11" s="145" t="s">
        <v>168</v>
      </c>
      <c r="D11" s="146" t="s">
        <v>31</v>
      </c>
      <c r="E11" s="146"/>
      <c r="F11" s="146"/>
      <c r="G11" s="147"/>
    </row>
    <row r="12" spans="1:7" ht="31.5" thickBot="1">
      <c r="A12" s="148"/>
      <c r="B12" s="149" t="s">
        <v>169</v>
      </c>
      <c r="C12" s="150"/>
      <c r="D12" s="151"/>
      <c r="E12" s="152">
        <f>E10-E16-E22</f>
        <v>7838185.000000001</v>
      </c>
      <c r="F12" s="152">
        <f>F10-F16-F22</f>
        <v>8266799</v>
      </c>
      <c r="G12" s="152">
        <f>G10-G16-G22</f>
        <v>7945300</v>
      </c>
    </row>
    <row r="13" spans="1:7" ht="15">
      <c r="A13" s="129" t="s">
        <v>170</v>
      </c>
      <c r="B13" s="86" t="s">
        <v>36</v>
      </c>
      <c r="C13" s="130" t="s">
        <v>171</v>
      </c>
      <c r="D13" s="131" t="s">
        <v>31</v>
      </c>
      <c r="E13" s="131"/>
      <c r="F13" s="131"/>
      <c r="G13" s="132"/>
    </row>
    <row r="14" spans="1:7" ht="30.75">
      <c r="A14" s="133"/>
      <c r="B14" s="32" t="s">
        <v>172</v>
      </c>
      <c r="C14" s="137"/>
      <c r="D14" s="135"/>
      <c r="E14" s="135">
        <f>'раздел 1'!E98+'раздел 1'!E99+'раздел 1'!E100+'раздел 1'!E101+'раздел 1'!E109+'раздел 1'!E110</f>
        <v>7838185</v>
      </c>
      <c r="F14" s="135">
        <f>'раздел 1'!F98+'раздел 1'!F99+'раздел 1'!F100+'раздел 1'!F101+'раздел 1'!F109+'раздел 1'!F110</f>
        <v>8266799</v>
      </c>
      <c r="G14" s="135">
        <f>'раздел 1'!G98+'раздел 1'!G99+'раздел 1'!G100+'раздел 1'!G101+'раздел 1'!G109+'раздел 1'!G110</f>
        <v>7945300</v>
      </c>
    </row>
    <row r="15" spans="1:7" ht="31.5" thickBot="1">
      <c r="A15" s="138" t="s">
        <v>173</v>
      </c>
      <c r="B15" s="99" t="s">
        <v>174</v>
      </c>
      <c r="C15" s="139" t="s">
        <v>175</v>
      </c>
      <c r="D15" s="140" t="s">
        <v>31</v>
      </c>
      <c r="E15" s="153"/>
      <c r="F15" s="140"/>
      <c r="G15" s="141"/>
    </row>
    <row r="16" spans="1:7" ht="47.25" thickBot="1">
      <c r="A16" s="154" t="s">
        <v>176</v>
      </c>
      <c r="B16" s="142" t="s">
        <v>177</v>
      </c>
      <c r="C16" s="155" t="s">
        <v>178</v>
      </c>
      <c r="D16" s="156" t="s">
        <v>31</v>
      </c>
      <c r="E16" s="156">
        <f>E18+E20</f>
        <v>7741618</v>
      </c>
      <c r="F16" s="156">
        <f>F18+F20</f>
        <v>5740483</v>
      </c>
      <c r="G16" s="156">
        <f>G18+G20</f>
        <v>5851685</v>
      </c>
    </row>
    <row r="17" spans="1:7" ht="15">
      <c r="A17" s="129" t="s">
        <v>179</v>
      </c>
      <c r="B17" s="86" t="s">
        <v>36</v>
      </c>
      <c r="C17" s="308" t="s">
        <v>180</v>
      </c>
      <c r="D17" s="131" t="s">
        <v>31</v>
      </c>
      <c r="E17" s="131"/>
      <c r="F17" s="131"/>
      <c r="G17" s="132"/>
    </row>
    <row r="18" spans="1:7" ht="30.75">
      <c r="A18" s="133"/>
      <c r="B18" s="32" t="s">
        <v>172</v>
      </c>
      <c r="C18" s="309"/>
      <c r="D18" s="135"/>
      <c r="E18" s="135">
        <f>'раздел 1'!E102+'раздел 1'!E103+'раздел 1'!E104+'раздел 1'!E105</f>
        <v>7741618</v>
      </c>
      <c r="F18" s="135">
        <f>'раздел 1'!F102+'раздел 1'!F103+'раздел 1'!F105</f>
        <v>5740483</v>
      </c>
      <c r="G18" s="135">
        <f>'раздел 1'!G102+'раздел 1'!G103+'раздел 1'!G105</f>
        <v>5851685</v>
      </c>
    </row>
    <row r="19" spans="1:7" ht="15">
      <c r="A19" s="138"/>
      <c r="B19" s="99" t="s">
        <v>216</v>
      </c>
      <c r="C19" s="227" t="s">
        <v>217</v>
      </c>
      <c r="D19" s="228"/>
      <c r="E19" s="228"/>
      <c r="F19" s="228"/>
      <c r="G19" s="229"/>
    </row>
    <row r="20" spans="1:7" ht="31.5" thickBot="1">
      <c r="A20" s="138" t="s">
        <v>181</v>
      </c>
      <c r="B20" s="99" t="s">
        <v>182</v>
      </c>
      <c r="C20" s="139" t="s">
        <v>183</v>
      </c>
      <c r="D20" s="140" t="s">
        <v>31</v>
      </c>
      <c r="E20" s="140"/>
      <c r="F20" s="140"/>
      <c r="G20" s="141"/>
    </row>
    <row r="21" spans="1:7" ht="31.5" thickBot="1">
      <c r="A21" s="154" t="s">
        <v>184</v>
      </c>
      <c r="B21" s="142" t="s">
        <v>185</v>
      </c>
      <c r="C21" s="155" t="s">
        <v>186</v>
      </c>
      <c r="D21" s="156" t="s">
        <v>31</v>
      </c>
      <c r="E21" s="156"/>
      <c r="F21" s="156"/>
      <c r="G21" s="157"/>
    </row>
    <row r="22" spans="1:7" ht="15.75" thickBot="1">
      <c r="A22" s="158" t="s">
        <v>187</v>
      </c>
      <c r="B22" s="142" t="s">
        <v>188</v>
      </c>
      <c r="C22" s="155" t="s">
        <v>189</v>
      </c>
      <c r="D22" s="156" t="s">
        <v>31</v>
      </c>
      <c r="E22" s="156">
        <f>E24</f>
        <v>1279322.39</v>
      </c>
      <c r="F22" s="156">
        <f>F24</f>
        <v>1200000</v>
      </c>
      <c r="G22" s="156">
        <f>G24</f>
        <v>1200000</v>
      </c>
    </row>
    <row r="23" spans="1:7" ht="15">
      <c r="A23" s="159" t="s">
        <v>190</v>
      </c>
      <c r="B23" s="86" t="s">
        <v>36</v>
      </c>
      <c r="C23" s="130" t="s">
        <v>191</v>
      </c>
      <c r="D23" s="131" t="s">
        <v>31</v>
      </c>
      <c r="E23" s="131"/>
      <c r="F23" s="131"/>
      <c r="G23" s="132"/>
    </row>
    <row r="24" spans="1:9" ht="30.75">
      <c r="A24" s="160"/>
      <c r="B24" s="32" t="s">
        <v>172</v>
      </c>
      <c r="C24" s="137"/>
      <c r="D24" s="135"/>
      <c r="E24" s="135">
        <f>'раздел 1'!E106</f>
        <v>1279322.39</v>
      </c>
      <c r="F24" s="135">
        <f>'раздел 1'!F106</f>
        <v>1200000</v>
      </c>
      <c r="G24" s="135">
        <f>'раздел 1'!G106</f>
        <v>1200000</v>
      </c>
      <c r="I24" s="8" t="s">
        <v>261</v>
      </c>
    </row>
    <row r="25" spans="1:7" ht="31.5" thickBot="1">
      <c r="A25" s="161" t="s">
        <v>192</v>
      </c>
      <c r="B25" s="99" t="s">
        <v>182</v>
      </c>
      <c r="C25" s="139" t="s">
        <v>193</v>
      </c>
      <c r="D25" s="140" t="s">
        <v>31</v>
      </c>
      <c r="E25" s="140"/>
      <c r="F25" s="140"/>
      <c r="G25" s="141"/>
    </row>
    <row r="26" spans="1:7" ht="63" thickBot="1">
      <c r="A26" s="162" t="s">
        <v>194</v>
      </c>
      <c r="B26" s="142" t="s">
        <v>195</v>
      </c>
      <c r="C26" s="155" t="s">
        <v>196</v>
      </c>
      <c r="D26" s="156" t="s">
        <v>31</v>
      </c>
      <c r="E26" s="156"/>
      <c r="F26" s="156"/>
      <c r="G26" s="157"/>
    </row>
    <row r="27" spans="1:7" ht="15">
      <c r="A27" s="299"/>
      <c r="B27" s="86" t="s">
        <v>197</v>
      </c>
      <c r="C27" s="302" t="s">
        <v>198</v>
      </c>
      <c r="D27" s="305"/>
      <c r="E27" s="243"/>
      <c r="F27" s="243"/>
      <c r="G27" s="244"/>
    </row>
    <row r="28" spans="1:7" ht="15">
      <c r="A28" s="300"/>
      <c r="B28" s="32" t="s">
        <v>232</v>
      </c>
      <c r="C28" s="303"/>
      <c r="D28" s="306"/>
      <c r="E28" s="248">
        <f>E5</f>
        <v>16859125.39</v>
      </c>
      <c r="F28" s="248"/>
      <c r="G28" s="248"/>
    </row>
    <row r="29" spans="1:7" ht="15">
      <c r="A29" s="300"/>
      <c r="B29" s="242" t="s">
        <v>233</v>
      </c>
      <c r="C29" s="303"/>
      <c r="D29" s="306"/>
      <c r="E29" s="248"/>
      <c r="F29" s="248">
        <f>F5</f>
        <v>15207282</v>
      </c>
      <c r="G29" s="248"/>
    </row>
    <row r="30" spans="1:7" ht="15.75" thickBot="1">
      <c r="A30" s="301"/>
      <c r="B30" s="99" t="s">
        <v>255</v>
      </c>
      <c r="C30" s="304"/>
      <c r="D30" s="307"/>
      <c r="E30" s="248"/>
      <c r="F30" s="248"/>
      <c r="G30" s="248">
        <f>G5</f>
        <v>14996985</v>
      </c>
    </row>
    <row r="31" spans="1:7" ht="63" thickBot="1">
      <c r="A31" s="162" t="s">
        <v>199</v>
      </c>
      <c r="B31" s="142" t="s">
        <v>200</v>
      </c>
      <c r="C31" s="155" t="s">
        <v>201</v>
      </c>
      <c r="D31" s="156" t="s">
        <v>31</v>
      </c>
      <c r="E31" s="245"/>
      <c r="F31" s="246"/>
      <c r="G31" s="247"/>
    </row>
    <row r="32" spans="1:7" ht="15">
      <c r="A32" s="299"/>
      <c r="B32" s="86" t="s">
        <v>197</v>
      </c>
      <c r="C32" s="302" t="s">
        <v>202</v>
      </c>
      <c r="D32" s="316"/>
      <c r="E32" s="316"/>
      <c r="F32" s="316"/>
      <c r="G32" s="318"/>
    </row>
    <row r="33" spans="1:7" ht="15.75" thickBot="1">
      <c r="A33" s="314"/>
      <c r="B33" s="163"/>
      <c r="C33" s="315"/>
      <c r="D33" s="317"/>
      <c r="E33" s="317"/>
      <c r="F33" s="317"/>
      <c r="G33" s="319"/>
    </row>
    <row r="34" spans="1:7" ht="15">
      <c r="A34" s="164"/>
      <c r="B34" s="165"/>
      <c r="C34" s="166"/>
      <c r="D34" s="167"/>
      <c r="E34" s="167"/>
      <c r="F34" s="167"/>
      <c r="G34" s="167"/>
    </row>
    <row r="35" spans="1:7" ht="15">
      <c r="A35" s="164"/>
      <c r="B35" s="168" t="s">
        <v>203</v>
      </c>
      <c r="C35" s="169" t="s">
        <v>204</v>
      </c>
      <c r="D35" s="321" t="s">
        <v>300</v>
      </c>
      <c r="E35" s="321"/>
      <c r="F35" s="167"/>
      <c r="G35" s="167"/>
    </row>
    <row r="36" spans="1:7" ht="15">
      <c r="A36" s="164"/>
      <c r="B36" s="170" t="s">
        <v>205</v>
      </c>
      <c r="C36" s="171" t="s">
        <v>206</v>
      </c>
      <c r="D36" s="320" t="s">
        <v>207</v>
      </c>
      <c r="E36" s="320"/>
      <c r="F36" s="167"/>
      <c r="G36" s="167"/>
    </row>
    <row r="37" spans="1:7" ht="15">
      <c r="A37" s="164"/>
      <c r="B37" s="168" t="s">
        <v>262</v>
      </c>
      <c r="C37" s="169" t="s">
        <v>204</v>
      </c>
      <c r="D37" s="321" t="s">
        <v>266</v>
      </c>
      <c r="E37" s="321"/>
      <c r="F37" s="167"/>
      <c r="G37" s="167"/>
    </row>
    <row r="38" spans="1:7" ht="15">
      <c r="A38" s="164"/>
      <c r="B38" s="170" t="s">
        <v>208</v>
      </c>
      <c r="C38" s="171" t="s">
        <v>206</v>
      </c>
      <c r="D38" s="320" t="s">
        <v>207</v>
      </c>
      <c r="E38" s="320"/>
      <c r="F38" s="167"/>
      <c r="G38" s="167"/>
    </row>
    <row r="39" spans="1:7" ht="15">
      <c r="A39" s="164"/>
      <c r="B39" s="172" t="s">
        <v>209</v>
      </c>
      <c r="C39" s="322" t="s">
        <v>210</v>
      </c>
      <c r="D39" s="322"/>
      <c r="E39" s="321"/>
      <c r="F39" s="321"/>
      <c r="G39" s="169" t="s">
        <v>211</v>
      </c>
    </row>
    <row r="40" spans="1:7" ht="15">
      <c r="A40" s="164"/>
      <c r="B40" s="172"/>
      <c r="C40" s="320" t="s">
        <v>212</v>
      </c>
      <c r="D40" s="320"/>
      <c r="E40" s="320" t="s">
        <v>213</v>
      </c>
      <c r="F40" s="320"/>
      <c r="G40" s="171" t="s">
        <v>214</v>
      </c>
    </row>
    <row r="41" spans="1:7" ht="15">
      <c r="A41" s="164"/>
      <c r="B41" s="173"/>
      <c r="C41" s="166"/>
      <c r="D41" s="167"/>
      <c r="E41" s="167"/>
      <c r="F41" s="167"/>
      <c r="G41" s="167"/>
    </row>
    <row r="42" spans="1:7" ht="15">
      <c r="A42" s="164"/>
      <c r="B42" s="121"/>
      <c r="C42" s="166"/>
      <c r="D42" s="167"/>
      <c r="E42" s="167"/>
      <c r="F42" s="167"/>
      <c r="G42" s="167"/>
    </row>
    <row r="43" spans="1:7" ht="15">
      <c r="A43" s="164"/>
      <c r="B43" s="121"/>
      <c r="C43" s="166"/>
      <c r="D43" s="167"/>
      <c r="E43" s="167"/>
      <c r="F43" s="167"/>
      <c r="G43" s="167"/>
    </row>
    <row r="44" spans="1:7" ht="15">
      <c r="A44" s="164"/>
      <c r="B44" s="121"/>
      <c r="C44" s="166"/>
      <c r="D44" s="167"/>
      <c r="E44" s="167"/>
      <c r="F44" s="167"/>
      <c r="G44" s="167"/>
    </row>
    <row r="45" spans="1:7" ht="15">
      <c r="A45" s="164"/>
      <c r="B45" s="121"/>
      <c r="C45" s="166"/>
      <c r="D45" s="167"/>
      <c r="E45" s="167"/>
      <c r="F45" s="167"/>
      <c r="G45" s="167"/>
    </row>
    <row r="46" spans="3:7" ht="12.75">
      <c r="C46" s="174"/>
      <c r="D46" s="175"/>
      <c r="E46" s="175"/>
      <c r="F46" s="175"/>
      <c r="G46" s="175"/>
    </row>
  </sheetData>
  <sheetProtection selectLockedCells="1" selectUnlockedCells="1"/>
  <mergeCells count="24">
    <mergeCell ref="C40:D40"/>
    <mergeCell ref="E40:F40"/>
    <mergeCell ref="D35:E35"/>
    <mergeCell ref="D36:E36"/>
    <mergeCell ref="D37:E37"/>
    <mergeCell ref="D38:E38"/>
    <mergeCell ref="C39:D39"/>
    <mergeCell ref="E39:F39"/>
    <mergeCell ref="A32:A33"/>
    <mergeCell ref="C32:C33"/>
    <mergeCell ref="D32:D33"/>
    <mergeCell ref="E32:E33"/>
    <mergeCell ref="F32:F33"/>
    <mergeCell ref="G32:G33"/>
    <mergeCell ref="A27:A30"/>
    <mergeCell ref="C27:C30"/>
    <mergeCell ref="D27:D30"/>
    <mergeCell ref="C17:C18"/>
    <mergeCell ref="A1:G1"/>
    <mergeCell ref="A2:A3"/>
    <mergeCell ref="B2:B3"/>
    <mergeCell ref="C2:C3"/>
    <mergeCell ref="D2:D3"/>
    <mergeCell ref="E2:G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13.421875" style="0" customWidth="1"/>
    <col min="2" max="2" width="28.421875" style="0" hidden="1" customWidth="1"/>
    <col min="3" max="3" width="11.140625" style="0" customWidth="1"/>
    <col min="4" max="4" width="18.57421875" style="0" customWidth="1"/>
    <col min="6" max="6" width="10.140625" style="0" bestFit="1" customWidth="1"/>
    <col min="8" max="8" width="13.57421875" style="0" customWidth="1"/>
    <col min="10" max="11" width="12.7109375" style="0" bestFit="1" customWidth="1"/>
    <col min="12" max="12" width="11.7109375" style="0" bestFit="1" customWidth="1"/>
    <col min="14" max="14" width="14.140625" style="0" customWidth="1"/>
  </cols>
  <sheetData>
    <row r="1" ht="12.75">
      <c r="D1" s="260">
        <v>44935</v>
      </c>
    </row>
    <row r="2" spans="2:11" ht="12.75">
      <c r="B2" t="s">
        <v>223</v>
      </c>
      <c r="D2">
        <v>2023</v>
      </c>
      <c r="J2">
        <v>2024</v>
      </c>
      <c r="K2">
        <v>2025</v>
      </c>
    </row>
    <row r="3" spans="1:11" ht="12.75">
      <c r="A3" t="s">
        <v>218</v>
      </c>
      <c r="B3">
        <v>2305189.25</v>
      </c>
      <c r="D3" s="241">
        <f>'раздел 1'!E109+'раздел 1'!E110-'план график'!D4</f>
        <v>-423402.8700000001</v>
      </c>
      <c r="E3" t="s">
        <v>234</v>
      </c>
      <c r="I3">
        <v>247</v>
      </c>
      <c r="J3" s="259">
        <f>'раздел 1'!F109+'раздел 1'!F110-'план график'!J4</f>
        <v>90324.12999999989</v>
      </c>
      <c r="K3" s="259">
        <f>'раздел 1'!G109+'раздел 1'!G110-'план график'!K4</f>
        <v>150494.1299999999</v>
      </c>
    </row>
    <row r="4" spans="1:11" ht="12.75">
      <c r="A4" t="s">
        <v>242</v>
      </c>
      <c r="D4" s="241">
        <f>881833.68+3191562.19</f>
        <v>4073395.87</v>
      </c>
      <c r="J4" s="259">
        <f>D4</f>
        <v>4073395.87</v>
      </c>
      <c r="K4" s="259">
        <f>J4</f>
        <v>4073395.87</v>
      </c>
    </row>
    <row r="5" spans="1:11" ht="12.75">
      <c r="A5" t="s">
        <v>219</v>
      </c>
      <c r="B5">
        <v>876000</v>
      </c>
      <c r="D5" s="241">
        <v>0</v>
      </c>
      <c r="E5" t="s">
        <v>235</v>
      </c>
      <c r="J5" s="241">
        <v>0</v>
      </c>
      <c r="K5" s="241">
        <v>0</v>
      </c>
    </row>
    <row r="6" spans="1:11" ht="12.75">
      <c r="A6" t="s">
        <v>241</v>
      </c>
      <c r="D6" s="262">
        <v>0</v>
      </c>
      <c r="E6" t="s">
        <v>240</v>
      </c>
      <c r="J6" s="241"/>
      <c r="K6" s="241"/>
    </row>
    <row r="7" spans="1:11" ht="12.75">
      <c r="A7" t="s">
        <v>253</v>
      </c>
      <c r="D7" s="241">
        <f>'раздел 1'!E94</f>
        <v>0</v>
      </c>
      <c r="E7" t="s">
        <v>235</v>
      </c>
      <c r="J7">
        <v>0</v>
      </c>
      <c r="K7">
        <v>0</v>
      </c>
    </row>
    <row r="8" spans="1:11" ht="12.75">
      <c r="A8" t="s">
        <v>236</v>
      </c>
      <c r="D8" s="241">
        <v>0</v>
      </c>
      <c r="E8" t="s">
        <v>235</v>
      </c>
      <c r="J8" s="253">
        <v>0</v>
      </c>
      <c r="K8">
        <v>0</v>
      </c>
    </row>
    <row r="9" spans="1:13" ht="12.75">
      <c r="A9" s="230" t="s">
        <v>220</v>
      </c>
      <c r="B9" s="230">
        <v>3088570</v>
      </c>
      <c r="C9" s="230"/>
      <c r="D9" s="259">
        <f>D12-D3-D5-D7-D8-D10-D6-D4</f>
        <v>12371632.39</v>
      </c>
      <c r="F9" t="s">
        <v>237</v>
      </c>
      <c r="H9" s="252">
        <v>0.5</v>
      </c>
      <c r="I9">
        <f>D12*0.5</f>
        <v>8429562.695</v>
      </c>
      <c r="J9" s="241">
        <f>J12-J3-J4-J10</f>
        <v>10043562</v>
      </c>
      <c r="K9" s="241">
        <f>K12-K3-K4-K10</f>
        <v>9773095</v>
      </c>
      <c r="L9">
        <f>J11/2</f>
        <v>7603641</v>
      </c>
      <c r="M9">
        <f>K11/2</f>
        <v>7498492.5</v>
      </c>
    </row>
    <row r="10" spans="1:11" ht="12.75">
      <c r="A10" t="s">
        <v>221</v>
      </c>
      <c r="B10">
        <f>1611358.75+2793.86</f>
        <v>1614152.61</v>
      </c>
      <c r="D10">
        <v>837500</v>
      </c>
      <c r="F10" t="s">
        <v>237</v>
      </c>
      <c r="H10" s="252">
        <v>0.1</v>
      </c>
      <c r="I10">
        <f>D12*0.1</f>
        <v>1685912.539</v>
      </c>
      <c r="J10" s="241">
        <v>1000000</v>
      </c>
      <c r="K10" s="241">
        <v>1000000</v>
      </c>
    </row>
    <row r="11" spans="1:11" ht="12.75">
      <c r="A11" s="231" t="s">
        <v>222</v>
      </c>
      <c r="B11" s="231">
        <f>SUM(B3:B10)</f>
        <v>7883911.86</v>
      </c>
      <c r="C11" s="231"/>
      <c r="D11" s="249">
        <f>SUM(D3:D10)</f>
        <v>16859125.39</v>
      </c>
      <c r="J11" s="241">
        <f>SUM(J3:J10)</f>
        <v>15207282</v>
      </c>
      <c r="K11" s="241">
        <f>SUM(K3:K10)</f>
        <v>14996985</v>
      </c>
    </row>
    <row r="12" spans="2:11" ht="12.75">
      <c r="B12">
        <v>7883911.86</v>
      </c>
      <c r="D12" s="241">
        <f>'раздел 1'!E90-D14-D15-D16-D17-D18</f>
        <v>16859125.39</v>
      </c>
      <c r="F12" t="s">
        <v>243</v>
      </c>
      <c r="H12" s="261">
        <f>I9-D9</f>
        <v>-3942069.6950000003</v>
      </c>
      <c r="J12" s="241">
        <f>'раздел 1'!F90</f>
        <v>15207282</v>
      </c>
      <c r="K12" s="241">
        <f>'раздел 1'!G90</f>
        <v>14996985</v>
      </c>
    </row>
    <row r="13" spans="4:11" ht="12.75">
      <c r="D13" s="241">
        <f>D12-D11</f>
        <v>0</v>
      </c>
      <c r="J13" s="241">
        <f>J12-J11</f>
        <v>0</v>
      </c>
      <c r="K13" s="241">
        <f>K12-K11</f>
        <v>0</v>
      </c>
    </row>
    <row r="14" spans="3:4" ht="12.75">
      <c r="C14" t="s">
        <v>246</v>
      </c>
      <c r="D14" s="241"/>
    </row>
    <row r="15" ht="12.75">
      <c r="C15" t="s">
        <v>247</v>
      </c>
    </row>
    <row r="17" spans="3:6" ht="12.75">
      <c r="C17" t="s">
        <v>248</v>
      </c>
      <c r="D17" s="241"/>
      <c r="F17" s="241"/>
    </row>
    <row r="18" spans="3:11" ht="12.75">
      <c r="C18" t="s">
        <v>249</v>
      </c>
      <c r="D18" s="241"/>
      <c r="H18">
        <v>243</v>
      </c>
      <c r="J18" s="270">
        <f>'раздел 1'!E94+'раздел 1'!E95</f>
        <v>0</v>
      </c>
      <c r="K18" s="271" t="s">
        <v>220</v>
      </c>
    </row>
    <row r="19" spans="8:11" ht="12.75">
      <c r="H19">
        <v>244</v>
      </c>
      <c r="J19" s="270">
        <f>'раздел 1'!E96</f>
        <v>13209132.39</v>
      </c>
      <c r="K19" s="271" t="s">
        <v>254</v>
      </c>
    </row>
    <row r="20" spans="8:14" ht="12.75">
      <c r="H20">
        <v>247</v>
      </c>
      <c r="J20" s="270">
        <f>'раздел 1'!E107</f>
        <v>3649993</v>
      </c>
      <c r="K20" s="271" t="s">
        <v>245</v>
      </c>
      <c r="L20" s="241">
        <f>D3+D4</f>
        <v>3649993</v>
      </c>
      <c r="M20" t="s">
        <v>221</v>
      </c>
      <c r="N20" s="241">
        <f>J20-L20</f>
        <v>0</v>
      </c>
    </row>
    <row r="21" spans="10:11" ht="12.75">
      <c r="J21" s="270">
        <f>SUM(J18:J20)</f>
        <v>16859125.39</v>
      </c>
      <c r="K21" s="271"/>
    </row>
    <row r="23" spans="1:4" ht="18.75" customHeight="1">
      <c r="A23" t="s">
        <v>218</v>
      </c>
      <c r="B23" t="s">
        <v>224</v>
      </c>
      <c r="C23" t="s">
        <v>225</v>
      </c>
      <c r="D23" t="s">
        <v>226</v>
      </c>
    </row>
    <row r="24" spans="1:4" ht="12.75">
      <c r="A24" t="s">
        <v>227</v>
      </c>
      <c r="B24">
        <v>450497.6</v>
      </c>
      <c r="C24">
        <v>6.65</v>
      </c>
      <c r="D24">
        <f>B24/C24</f>
        <v>67744</v>
      </c>
    </row>
    <row r="25" spans="1:4" ht="12.75">
      <c r="A25" t="s">
        <v>228</v>
      </c>
      <c r="B25">
        <v>1854691.65</v>
      </c>
      <c r="C25">
        <v>6.65</v>
      </c>
      <c r="D25">
        <f>B25/C25</f>
        <v>278901</v>
      </c>
    </row>
    <row r="26" spans="1:4" ht="12.75">
      <c r="A26" t="s">
        <v>222</v>
      </c>
      <c r="B26">
        <f>SUM(B24:B25)</f>
        <v>2305189.25</v>
      </c>
      <c r="D26">
        <f>SUM(D24:D25)</f>
        <v>346645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Семенищев</dc:creator>
  <cp:keywords/>
  <dc:description/>
  <cp:lastModifiedBy>happy</cp:lastModifiedBy>
  <cp:lastPrinted>2024-02-13T15:36:03Z</cp:lastPrinted>
  <dcterms:created xsi:type="dcterms:W3CDTF">2019-12-03T09:34:36Z</dcterms:created>
  <dcterms:modified xsi:type="dcterms:W3CDTF">2024-02-13T15:36:30Z</dcterms:modified>
  <cp:category/>
  <cp:version/>
  <cp:contentType/>
  <cp:contentStatus/>
</cp:coreProperties>
</file>